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760"/>
  </bookViews>
  <sheets>
    <sheet name="Б.Караб. МР,общая" sheetId="1" r:id="rId1"/>
  </sheets>
  <calcPr calcId="124519"/>
</workbook>
</file>

<file path=xl/calcChain.xml><?xml version="1.0" encoding="utf-8"?>
<calcChain xmlns="http://schemas.openxmlformats.org/spreadsheetml/2006/main">
  <c r="D13" i="1"/>
  <c r="C20"/>
  <c r="C11"/>
  <c r="C13"/>
  <c r="D11"/>
  <c r="C23"/>
  <c r="I135"/>
  <c r="I134" s="1"/>
  <c r="H135"/>
  <c r="H134" s="1"/>
  <c r="I131"/>
  <c r="H131"/>
  <c r="I122"/>
  <c r="H122"/>
  <c r="I95"/>
  <c r="H95"/>
  <c r="I65"/>
  <c r="H65"/>
  <c r="I75"/>
  <c r="H75"/>
  <c r="I104"/>
  <c r="H104"/>
  <c r="H96"/>
  <c r="E14"/>
  <c r="D14"/>
  <c r="K22"/>
  <c r="J22"/>
  <c r="C134"/>
  <c r="C135"/>
  <c r="E148"/>
  <c r="E138"/>
  <c r="E137"/>
  <c r="E136"/>
  <c r="D151"/>
  <c r="D150"/>
  <c r="D149"/>
  <c r="E149" s="1"/>
  <c r="E135" s="1"/>
  <c r="D148"/>
  <c r="D138"/>
  <c r="D137"/>
  <c r="D136"/>
  <c r="D129"/>
  <c r="D126"/>
  <c r="D125"/>
  <c r="D123"/>
  <c r="D119"/>
  <c r="D118"/>
  <c r="D112"/>
  <c r="D111"/>
  <c r="D110"/>
  <c r="D109"/>
  <c r="D106"/>
  <c r="D105"/>
  <c r="D98"/>
  <c r="D97"/>
  <c r="D96"/>
  <c r="D84"/>
  <c r="D83"/>
  <c r="D81"/>
  <c r="D79"/>
  <c r="D77"/>
  <c r="D76"/>
  <c r="D73"/>
  <c r="D69"/>
  <c r="D68"/>
  <c r="D67"/>
  <c r="D66"/>
  <c r="D58"/>
  <c r="D57"/>
  <c r="D56"/>
  <c r="D55"/>
  <c r="D43"/>
  <c r="D44"/>
  <c r="D45"/>
  <c r="D46"/>
  <c r="D47"/>
  <c r="D48"/>
  <c r="D49"/>
  <c r="D50"/>
  <c r="D51"/>
  <c r="D52"/>
  <c r="D42"/>
  <c r="D25"/>
  <c r="D26"/>
  <c r="D27"/>
  <c r="D28"/>
  <c r="D29"/>
  <c r="D30"/>
  <c r="D31"/>
  <c r="D32"/>
  <c r="D33"/>
  <c r="D34"/>
  <c r="D35"/>
  <c r="D24"/>
  <c r="E34"/>
  <c r="C22"/>
  <c r="G148" l="1"/>
  <c r="G137"/>
  <c r="G136"/>
  <c r="G151"/>
  <c r="G150"/>
  <c r="D124"/>
  <c r="D127"/>
  <c r="D128"/>
  <c r="D78"/>
  <c r="D80"/>
  <c r="D82"/>
  <c r="D70"/>
  <c r="D71"/>
  <c r="D72"/>
  <c r="D75"/>
  <c r="G47"/>
  <c r="D135" l="1"/>
  <c r="D134" s="1"/>
  <c r="G138"/>
  <c r="G135" s="1"/>
  <c r="G134" s="1"/>
  <c r="C75"/>
  <c r="G122"/>
  <c r="F122"/>
  <c r="E122"/>
  <c r="D122"/>
  <c r="C122"/>
  <c r="F134"/>
  <c r="F23"/>
  <c r="E134" l="1"/>
  <c r="F14"/>
  <c r="I14"/>
  <c r="H14"/>
  <c r="F41"/>
  <c r="F13" s="1"/>
  <c r="C14"/>
  <c r="I23"/>
  <c r="I41"/>
  <c r="H23"/>
  <c r="H41"/>
  <c r="E23"/>
  <c r="E41"/>
  <c r="F131"/>
  <c r="E131"/>
  <c r="D131"/>
  <c r="F65"/>
  <c r="E65"/>
  <c r="D65"/>
  <c r="F117"/>
  <c r="E117"/>
  <c r="D117"/>
  <c r="C41"/>
  <c r="C65"/>
  <c r="C95"/>
  <c r="C104"/>
  <c r="C108"/>
  <c r="C117"/>
  <c r="C131"/>
  <c r="G24"/>
  <c r="G25"/>
  <c r="G26"/>
  <c r="G27"/>
  <c r="G28"/>
  <c r="G29"/>
  <c r="G30"/>
  <c r="G31"/>
  <c r="G32"/>
  <c r="G33"/>
  <c r="G35"/>
  <c r="F75"/>
  <c r="E75"/>
  <c r="F95"/>
  <c r="E95"/>
  <c r="D95"/>
  <c r="F104"/>
  <c r="E104"/>
  <c r="D104"/>
  <c r="D108"/>
  <c r="E108"/>
  <c r="F108"/>
  <c r="I108"/>
  <c r="H108"/>
  <c r="I117"/>
  <c r="H117"/>
  <c r="D23"/>
  <c r="D41"/>
  <c r="G42"/>
  <c r="G44"/>
  <c r="G45"/>
  <c r="G46"/>
  <c r="G49"/>
  <c r="G50"/>
  <c r="G51"/>
  <c r="G52"/>
  <c r="G131"/>
  <c r="G65"/>
  <c r="G75"/>
  <c r="G104"/>
  <c r="G108"/>
  <c r="G95"/>
  <c r="G117"/>
  <c r="H132" l="1"/>
  <c r="H15" s="1"/>
  <c r="F11"/>
  <c r="C132"/>
  <c r="C15" s="1"/>
  <c r="I132"/>
  <c r="I11" s="1"/>
  <c r="E132"/>
  <c r="D132"/>
  <c r="F132"/>
  <c r="H13"/>
  <c r="I13"/>
  <c r="G41"/>
  <c r="G23"/>
  <c r="E13"/>
  <c r="G13" s="1"/>
  <c r="H11" l="1"/>
  <c r="I15"/>
  <c r="C39"/>
  <c r="G132"/>
  <c r="G14"/>
  <c r="E11" l="1"/>
  <c r="G11" s="1"/>
</calcChain>
</file>

<file path=xl/sharedStrings.xml><?xml version="1.0" encoding="utf-8"?>
<sst xmlns="http://schemas.openxmlformats.org/spreadsheetml/2006/main" count="325" uniqueCount="237">
  <si>
    <t>№ п/п</t>
  </si>
  <si>
    <t>наименование муниципального района (городского округа)</t>
  </si>
  <si>
    <t>ТРАНСПОРТНЫЙ НАЛОГ</t>
  </si>
  <si>
    <t>ДОХОДЫ, ВСЕГО</t>
  </si>
  <si>
    <t>РАСХОДЫ, ВСЕГО</t>
  </si>
  <si>
    <t>в том числе</t>
  </si>
  <si>
    <t>3.</t>
  </si>
  <si>
    <t>1.</t>
  </si>
  <si>
    <t>2.</t>
  </si>
  <si>
    <t>х</t>
  </si>
  <si>
    <t>АКЦИЗЫ НА НЕФТЕПРОДУКТЫ</t>
  </si>
  <si>
    <t>ФИЗИЧЕСКИЕ ОБЪЕМЫ (КИЛОМЕТРОВ)</t>
  </si>
  <si>
    <t>КАПИТАЛЬНЫЙ РЕМОНТ  АВТОДОРОГ, всего</t>
  </si>
  <si>
    <t>из них пообъектно</t>
  </si>
  <si>
    <t>РЕМОНТ МЕСТНЫХ АВТОДОРОГ, всего</t>
  </si>
  <si>
    <t>ГОДОВОЙ ПЛАН</t>
  </si>
  <si>
    <t>получено доходов</t>
  </si>
  <si>
    <t>отчетный период</t>
  </si>
  <si>
    <t>План доходов в отчетном периоде (гр.3/12*число месяцев отчетного периода)</t>
  </si>
  <si>
    <t>кассовые расходы</t>
  </si>
  <si>
    <t>7=гр.5-гр.6</t>
  </si>
  <si>
    <t>СТРОИТЕЛЬСТВО (РЕКОНСТРУКЦИЯ)   (КИЛОМЕТРОВ)</t>
  </si>
  <si>
    <t>4.</t>
  </si>
  <si>
    <t>СТРОИТЕЛЬСТВО (РЕКОНСТРУКЦИЯ) , всего</t>
  </si>
  <si>
    <t>ОБЪЕМЫ бюджетных ассигнований (ТЫС.РУБ.)</t>
  </si>
  <si>
    <t>НАИМЕНОВАНИЕ ИСТОЧНИКА/НАИМЕНОВАНИЕ ВИДА РАСХОДОВ</t>
  </si>
  <si>
    <t>Количество заключенных муниципальных контрактов</t>
  </si>
  <si>
    <t>План</t>
  </si>
  <si>
    <t>Факт</t>
  </si>
  <si>
    <t>Ямочный ремонт
(м2)</t>
  </si>
  <si>
    <t>КАПИТАЛЬНЫЙ РЕМОНТ и РЕМОНТ (Км/тыс. м2)</t>
  </si>
  <si>
    <r>
      <t xml:space="preserve">ОБЪЕКТЫ ДОРОЖНЫХ РАБОТ ПО </t>
    </r>
    <r>
      <rPr>
        <b/>
        <u/>
        <sz val="14"/>
        <color indexed="8"/>
        <rFont val="Times New Roman"/>
        <family val="1"/>
        <charset val="204"/>
      </rPr>
      <t>Базарно-Карабулакскому муниципальному району</t>
    </r>
  </si>
  <si>
    <t>Субсидии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</si>
  <si>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</si>
  <si>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</si>
  <si>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</si>
  <si>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</si>
  <si>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</si>
  <si>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</si>
  <si>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</si>
  <si>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</si>
  <si>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</si>
  <si>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3.11</t>
  </si>
  <si>
    <t>3.12</t>
  </si>
  <si>
    <t>3.6</t>
  </si>
  <si>
    <t>3.13</t>
  </si>
  <si>
    <t>3.14</t>
  </si>
  <si>
    <t>3.15</t>
  </si>
  <si>
    <t>3.17</t>
  </si>
  <si>
    <t>3.18</t>
  </si>
  <si>
    <t>3.19</t>
  </si>
  <si>
    <t>3.20</t>
  </si>
  <si>
    <t>3.22</t>
  </si>
  <si>
    <t>3.23</t>
  </si>
  <si>
    <t>3.24</t>
  </si>
  <si>
    <t>3.25</t>
  </si>
  <si>
    <t>3.27</t>
  </si>
  <si>
    <t>3.28</t>
  </si>
  <si>
    <t>3.29</t>
  </si>
  <si>
    <t>3.30</t>
  </si>
  <si>
    <t>3.31</t>
  </si>
  <si>
    <t>3.32</t>
  </si>
  <si>
    <t>Итого по Большечечуйскому МО</t>
  </si>
  <si>
    <t>Итого по Липовскому МО</t>
  </si>
  <si>
    <t>Итого по Максимовскому МО</t>
  </si>
  <si>
    <t>Итого по Старобурасскому МО</t>
  </si>
  <si>
    <t>Итого по Старожуковскому МО</t>
  </si>
  <si>
    <t>Итого по Шняевскому МО</t>
  </si>
  <si>
    <t>Итого по Яковлевскому МО</t>
  </si>
  <si>
    <t>Итого по субсидиям</t>
  </si>
  <si>
    <t>1.1</t>
  </si>
  <si>
    <t>1.2</t>
  </si>
  <si>
    <t>4</t>
  </si>
  <si>
    <t>4.1</t>
  </si>
  <si>
    <t>1.3</t>
  </si>
  <si>
    <t>Безвозмездные перечисления</t>
  </si>
  <si>
    <t>Свободинское МО</t>
  </si>
  <si>
    <t>1.4</t>
  </si>
  <si>
    <t>Липовское МО</t>
  </si>
  <si>
    <t>1.5</t>
  </si>
  <si>
    <t>Алексеевское МО</t>
  </si>
  <si>
    <t>1.6</t>
  </si>
  <si>
    <t>Старобурасское МО</t>
  </si>
  <si>
    <t>1.7</t>
  </si>
  <si>
    <t>Максимовское МО</t>
  </si>
  <si>
    <t>1.8</t>
  </si>
  <si>
    <t>Старожуковское МО</t>
  </si>
  <si>
    <t>1.9</t>
  </si>
  <si>
    <t>Яковлевское МО</t>
  </si>
  <si>
    <t>5.</t>
  </si>
  <si>
    <t>6.</t>
  </si>
  <si>
    <t>Исполнитель: Малышева Е.А. Тел. 8 845 91  7-26-15    Титов А.Н. Тел. 8 845 91  7-30-00</t>
  </si>
  <si>
    <t>Итого по Алексеевскому МО</t>
  </si>
  <si>
    <t>Базарно-Карабулакское МО</t>
  </si>
  <si>
    <t>Большечечуйское МО</t>
  </si>
  <si>
    <t>1.10</t>
  </si>
  <si>
    <t>3.16</t>
  </si>
  <si>
    <t>3.26</t>
  </si>
  <si>
    <t>3.33</t>
  </si>
  <si>
    <t>3.34</t>
  </si>
  <si>
    <t>3.35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</si>
  <si>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</si>
  <si>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</si>
  <si>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</si>
  <si>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</si>
  <si>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</si>
  <si>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</si>
  <si>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</si>
  <si>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</si>
  <si>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</si>
  <si>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</si>
  <si>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</si>
  <si>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</si>
  <si>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СУБСИДИИ</t>
  </si>
  <si>
    <t>3.49</t>
  </si>
  <si>
    <t>3.50</t>
  </si>
  <si>
    <t>3.55</t>
  </si>
  <si>
    <t>3.58</t>
  </si>
  <si>
    <t>АКЦИЗЫ</t>
  </si>
  <si>
    <t>Шняевское МО</t>
  </si>
  <si>
    <t>1.11</t>
  </si>
  <si>
    <t>3.59</t>
  </si>
  <si>
    <t>остаток средств на конец отчетного периода</t>
  </si>
  <si>
    <t>СОДЕРЖАНИЕ МЕСТНЫХ ДОРОГ, всего</t>
  </si>
  <si>
    <t>4.2</t>
  </si>
  <si>
    <t>4.3</t>
  </si>
  <si>
    <t>4.4</t>
  </si>
  <si>
    <t>4.5</t>
  </si>
  <si>
    <t>4.6</t>
  </si>
  <si>
    <t>Базарно-Карабулакский МР</t>
  </si>
  <si>
    <t>Ремонт автомобильных дорог общего пользования местного значения Базарно-Карабулакского муниципального района Саратовской области</t>
  </si>
  <si>
    <t>4.7</t>
  </si>
  <si>
    <t>3.51</t>
  </si>
  <si>
    <t>0/0</t>
  </si>
  <si>
    <t>4.8</t>
  </si>
  <si>
    <t>4.9</t>
  </si>
  <si>
    <t>3.36</t>
  </si>
  <si>
    <t>3.21</t>
  </si>
  <si>
    <t>3.57</t>
  </si>
  <si>
    <t>3.60</t>
  </si>
  <si>
    <t>Глава Базарно-Карабулакского муниципального района                                                         Н.В. Трошина</t>
  </si>
  <si>
    <t>4.10</t>
  </si>
  <si>
    <t>4.11</t>
  </si>
  <si>
    <t>4.12</t>
  </si>
  <si>
    <t>4.13</t>
  </si>
  <si>
    <t>Улица Жданова на участке примыкания с улицей Октябрьская до дома №28 в с. Шняево</t>
  </si>
  <si>
    <t>0,262/1,309</t>
  </si>
  <si>
    <t>Осуществление строительного контроля  за выполнением работ по ремонту автомобильных дорог в границах Шняевского муниципального образования Базарно-Карабулакского муниципального района: с. Шняево, ул.Жданова на участке примыкания с улицей Октябрьская до дома №28</t>
  </si>
  <si>
    <t>Ул. площадь Революции в с. Старая Жуковка</t>
  </si>
  <si>
    <t>0,354/1,880</t>
  </si>
  <si>
    <t>Ул. Ленина в с. Стригай</t>
  </si>
  <si>
    <t>0,157/0,832</t>
  </si>
  <si>
    <t>Ул. Советская в с. Вязовка</t>
  </si>
  <si>
    <t>0,288/2,102</t>
  </si>
  <si>
    <r>
      <t xml:space="preserve">- с. Старая Жуковка, </t>
    </r>
    <r>
      <rPr>
        <sz val="12"/>
        <color rgb="FF000000"/>
        <rFont val="PT Astra Serif"/>
        <family val="1"/>
        <charset val="204"/>
      </rPr>
      <t>ул. площадь Революции</t>
    </r>
    <r>
      <rPr>
        <sz val="12"/>
        <color theme="1"/>
        <rFont val="PT Astra Serif"/>
        <family val="1"/>
        <charset val="204"/>
      </rPr>
      <t>;</t>
    </r>
  </si>
  <si>
    <t xml:space="preserve"> - с. Стригай ул. Ленина;</t>
  </si>
  <si>
    <t>Осуществление строительного контроля за выполнением работ по ремонту автомобильных дорог Старожуковского муниципального образования Базарно-Карабулакского муниципального района Саратовской области по: с. Старая Жуковка, ул. площадь Революции; с. Стригай ул. Ленина; с. Вязовка, ул. Советская.</t>
  </si>
  <si>
    <t>0,799/4,814</t>
  </si>
  <si>
    <t>Ремонт улицы Ленина, от дома №10 до дома № 65 в с. Старые Бурасы</t>
  </si>
  <si>
    <t>Осуществление строительного контроля за выполнением работ по ремонту автомобильных дорог в границах Старобурасского муниципального образования Базарно-Карабулакского муниципального района: с. Старые Бурасы , улица Ленина, от дома №10 до дома № 65</t>
  </si>
  <si>
    <t>0,351/2,081</t>
  </si>
  <si>
    <t>Ремонт въезда в село до пересечения с ул. Советская (до моста через речку Максимовка) в с. Максимовка</t>
  </si>
  <si>
    <t>0,600/3,000</t>
  </si>
  <si>
    <t>Улица Советская в с. Сухой Карабулак</t>
  </si>
  <si>
    <t>0,275/1,239</t>
  </si>
  <si>
    <t>0,875/4,239</t>
  </si>
  <si>
    <t xml:space="preserve">  Ул.Новая, от дома №6/2 до дома №1/1 в с. Липовка</t>
  </si>
  <si>
    <t>0,220/1,100</t>
  </si>
  <si>
    <t>Автодорога на участке примыкания от ул. Школьная, дом  №2/2 к ул. Новая, дом №1/1 в с. Липовка</t>
  </si>
  <si>
    <t>0,092/0,460</t>
  </si>
  <si>
    <t>Ул. Советская, от дома №29 до примыкания к улице Ленина в с. Большая Гусиха</t>
  </si>
  <si>
    <t>0,176/0,704</t>
  </si>
  <si>
    <t>Ул. Ленина, от дома №60 до дома №70 в с. Березовка</t>
  </si>
  <si>
    <t>0,180/0,992</t>
  </si>
  <si>
    <t>Ул. Ленина, от дома №22 до дома №9 в с. Тепляковка</t>
  </si>
  <si>
    <t>0,164/0,904</t>
  </si>
  <si>
    <t>0,832/4,160</t>
  </si>
  <si>
    <t>Ул. Новая в с. Яковлевка</t>
  </si>
  <si>
    <t>Ул. Молодежная в с. Яковлевка</t>
  </si>
  <si>
    <t>Ул. Новая в с. Репьевка</t>
  </si>
  <si>
    <t>0,430/2,150</t>
  </si>
  <si>
    <t>0,328/1,640</t>
  </si>
  <si>
    <t>0,110/0,551</t>
  </si>
  <si>
    <t>0,868/4,341</t>
  </si>
  <si>
    <t>с. Алексеевка, ул. Колхозная, от дома № 1 до № 11</t>
  </si>
  <si>
    <t>с. Алексеевка, ул. Колхозная, от дома № 44 до № 76 и от дома № 78 до дома № 104</t>
  </si>
  <si>
    <t>с. Алексеевка, ул. Вишневая</t>
  </si>
  <si>
    <t>Осуществление строительного контроля за выполнением работ по ремонту автомобильных дорог Алексеевского муниципального образования Базарно-Карабулакского муниципального района Саратовской области: с. Алексеевка, ул. Колхозная, от дома № 1 до № 11; с. Алексеевка, ул. Колхозная, от дома № 44 до № 76 и от дома № 78 до дома № 104; с. Алексеевка, ул. Вишневая</t>
  </si>
  <si>
    <t>Осуществление строительного контроля  за выполнением работ по  ремонту автомобильных дорог в границах Липовского муниципального образования Базарно-Карабулакского муниципального района: с.Липовка, ул.Новая, от дома №6/2 до дома №1/1, автодорога  на участке примыкания от ул.Школьная, дом №2/2 к ул.Новая, дом №1/1; с.Большая Гусиха, ул.Советская , от дома №29 до примыкания к ул.Ленина; с.Берёзовка, ул.Ленина, от дома №60 до дома №70; с.Тепляковка, ул. Ленина, от дома №22 до дома №9</t>
  </si>
  <si>
    <t>Осуществление строительного контроля за выполнением работ по ремонту автомобильных дорог Максимовского муниципального образования Базарно-Карабулакского муниципального района Саратовской области: Село Максимовка - ремонт въезда в село до пересечения с ул. Советская (до моста через речку Максимовка); Село Сухой Карабулак, ул. Советская</t>
  </si>
  <si>
    <t>Осуществление строительного контроля за выполнением работ по ремонту автомобильных дорог Яковлевского муниципального образования Базарно-Карабулакского муниципального района Саратовской области: с. Репьёвка, ул.Новая; с. Яковлевка, ул. Новая; с. Яковлевка, ул. Молодежная</t>
  </si>
  <si>
    <t>0,145/0,725</t>
  </si>
  <si>
    <t>0,748/3,741</t>
  </si>
  <si>
    <t>0,200/1,000</t>
  </si>
  <si>
    <t>1,093/5,466</t>
  </si>
  <si>
    <t>Автодорога на участке примыкания к ул. Молодёжная от ул. Центральная в с. Большая Чечуйка</t>
  </si>
  <si>
    <t>Ул.Молодёжная от д. №30 до д. №32 в с. Большая Чечуйка</t>
  </si>
  <si>
    <t>Ул. Молодёжная от д. № 25/1 в с. Большая Чечуйка</t>
  </si>
  <si>
    <t>Ул. Новая от д. № 11/1 в с. Марьино</t>
  </si>
  <si>
    <t xml:space="preserve">Строительный контроль за выполнением работ по ремонту автомобильных дорог в с. Большая Чечуйка: автодорога на участке примыкания к ул. Молодёжная от ул. Центральная, ул.Молодёжная от д. №30 до д. №32, ул. Молодёжная от д. № 25/1;  в с. Марьино: ул. Новая от д. № 11/1 </t>
  </si>
  <si>
    <t>0,126/0,762</t>
  </si>
  <si>
    <t>0,032/0,161</t>
  </si>
  <si>
    <t>0,036/0,180</t>
  </si>
  <si>
    <t>0,146/0,595</t>
  </si>
  <si>
    <t>0,340/1,698</t>
  </si>
  <si>
    <t>3.52</t>
  </si>
  <si>
    <t>3.53</t>
  </si>
  <si>
    <t>3.54</t>
  </si>
  <si>
    <t>3.56</t>
  </si>
  <si>
    <t>5,42/28,108</t>
  </si>
  <si>
    <t>1,020/6,802</t>
  </si>
  <si>
    <t>Разворотно-посадочная площадка по ул. Топольчанская, 2 (у нового корпуса ЦРБ и въезда на территорию ЦРБ) в р.п. Базарный Карабулак</t>
  </si>
  <si>
    <t>Автомобильная дорога «Б.Карабулак-Адоевщина-Казанла-Н.Жуковка» на участке км 0+000 – км 1+020</t>
  </si>
  <si>
    <t xml:space="preserve">Осуществление строительного контроля за выполнением работ по ремонту автомобильных дорог общего пользования местного значения Базарно-Карабулакского муниципального района - разворотно-посадочная площадка по ул. Топольчанская, 2 (у нового корпуса ЦРБ и въезда на территорию ЦРБ) в р.п. Базарный Карабулак; Автомобильная дорога «Б.Карабулак-Адоевщина-Казанла-Н.Жуковка» на участке км 0+000 – км 1+020 </t>
  </si>
  <si>
    <t>Остаток акциз на 01.01.2024 г.</t>
  </si>
  <si>
    <t>Остаток транс на 01.01.2024 г.</t>
  </si>
  <si>
    <t>План на 2024 год</t>
  </si>
  <si>
    <t>Факт с начала 2024 года</t>
  </si>
  <si>
    <t>Базарно-Карабулакский муниципальный район</t>
  </si>
  <si>
    <t>Базарно-Карабулакское муниципальное образование</t>
  </si>
  <si>
    <t>Свободинское муниципальное образование</t>
  </si>
  <si>
    <t>0,784/4,335</t>
  </si>
  <si>
    <t>0,050/0,250</t>
  </si>
  <si>
    <t>0,480/2,400</t>
  </si>
  <si>
    <t>0,057/0,400</t>
  </si>
  <si>
    <t>0,060/1,979</t>
  </si>
  <si>
    <t>0,029/0,145</t>
  </si>
  <si>
    <t>0,108/0,538</t>
  </si>
  <si>
    <t>1,938/10,218</t>
  </si>
  <si>
    <r>
      <t xml:space="preserve">МОНИТОРИНГ (ПООБЪЕКТНО) НА 2024 год по состоянию на "   1     </t>
    </r>
    <r>
      <rPr>
        <b/>
        <sz val="11"/>
        <color indexed="8"/>
        <rFont val="Times New Roman"/>
        <family val="1"/>
        <charset val="204"/>
      </rPr>
      <t xml:space="preserve">" </t>
    </r>
    <r>
      <rPr>
        <b/>
        <u/>
        <sz val="11"/>
        <color indexed="8"/>
        <rFont val="Times New Roman"/>
        <family val="1"/>
        <charset val="204"/>
      </rPr>
      <t xml:space="preserve">  марта  </t>
    </r>
    <r>
      <rPr>
        <b/>
        <sz val="11"/>
        <color indexed="8"/>
        <rFont val="Times New Roman"/>
        <family val="1"/>
        <charset val="204"/>
      </rPr>
      <t>2024 года</t>
    </r>
  </si>
  <si>
    <t>4.14</t>
  </si>
  <si>
    <t>4.15</t>
  </si>
  <si>
    <t>4.16</t>
  </si>
  <si>
    <t>3,425/20,551</t>
  </si>
  <si>
    <t>Приобретение дорожно-эксплуатационной техники -  универсальной дорожной машины на базе трактора типа Беларус МТЗ-82 с навесным оборудованием, в том числе погрузочным оборудованием с ковшом, гидроповоротным отвалом и щеточным устройством</t>
  </si>
  <si>
    <t>4,505/29,332</t>
  </si>
  <si>
    <t>11,863/67,658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</si>
</sst>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13" fillId="0" borderId="19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wrapText="1"/>
    </xf>
    <xf numFmtId="2" fontId="2" fillId="0" borderId="1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0" fillId="0" borderId="1" xfId="0" applyFill="1" applyBorder="1" applyAlignment="1"/>
    <xf numFmtId="0" fontId="17" fillId="0" borderId="1" xfId="0" applyFont="1" applyFill="1" applyBorder="1" applyAlignment="1">
      <alignment horizontal="justify" wrapText="1"/>
    </xf>
    <xf numFmtId="0" fontId="17" fillId="0" borderId="7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1"/>
  <sheetViews>
    <sheetView tabSelected="1" zoomScale="75" zoomScaleNormal="85" workbookViewId="0">
      <selection activeCell="A3" sqref="A3:O3"/>
    </sheetView>
  </sheetViews>
  <sheetFormatPr defaultRowHeight="15"/>
  <cols>
    <col min="1" max="1" width="7" style="3" customWidth="1"/>
    <col min="2" max="2" width="37.28515625" style="1" customWidth="1"/>
    <col min="3" max="3" width="19.28515625" style="1" customWidth="1"/>
    <col min="4" max="4" width="16" style="1" customWidth="1"/>
    <col min="5" max="5" width="14.5703125" style="35" customWidth="1"/>
    <col min="6" max="6" width="17.85546875" style="35" customWidth="1"/>
    <col min="7" max="7" width="14.85546875" style="1" customWidth="1"/>
    <col min="8" max="8" width="15.28515625" style="1" customWidth="1"/>
    <col min="9" max="9" width="14.5703125" style="1" customWidth="1"/>
    <col min="10" max="10" width="11.140625" style="1" customWidth="1"/>
    <col min="11" max="11" width="11.42578125" style="1" customWidth="1"/>
    <col min="12" max="12" width="14.7109375" style="1" customWidth="1"/>
    <col min="13" max="13" width="15.7109375" style="1" customWidth="1"/>
    <col min="14" max="14" width="15.85546875" style="1" customWidth="1"/>
    <col min="15" max="15" width="17.140625" style="1" customWidth="1"/>
    <col min="16" max="16" width="9.28515625" style="1" bestFit="1" customWidth="1"/>
    <col min="17" max="17" width="10.28515625" style="1" bestFit="1" customWidth="1"/>
    <col min="18" max="18" width="11.5703125" style="1" bestFit="1" customWidth="1"/>
    <col min="19" max="19" width="9.7109375" style="1" bestFit="1" customWidth="1"/>
    <col min="20" max="20" width="9.140625" style="1"/>
    <col min="21" max="22" width="11" style="1" bestFit="1" customWidth="1"/>
    <col min="23" max="23" width="13.28515625" style="1" bestFit="1" customWidth="1"/>
    <col min="24" max="24" width="10.42578125" style="1" bestFit="1" customWidth="1"/>
    <col min="25" max="25" width="13.28515625" style="1" bestFit="1" customWidth="1"/>
    <col min="26" max="16384" width="9.140625" style="1"/>
  </cols>
  <sheetData>
    <row r="2" spans="1:18">
      <c r="A2" s="164" t="s">
        <v>229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8" ht="18.75">
      <c r="A3" s="165" t="s">
        <v>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8">
      <c r="A4" s="4"/>
      <c r="B4" s="4"/>
      <c r="C4" s="168" t="s">
        <v>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8" ht="15.75">
      <c r="A5" s="167" t="s">
        <v>0</v>
      </c>
      <c r="B5" s="167" t="s">
        <v>25</v>
      </c>
      <c r="C5" s="166" t="s">
        <v>24</v>
      </c>
      <c r="D5" s="166"/>
      <c r="E5" s="166"/>
      <c r="F5" s="166"/>
      <c r="G5" s="166"/>
      <c r="H5" s="170" t="s">
        <v>26</v>
      </c>
      <c r="I5" s="172"/>
      <c r="J5" s="170" t="s">
        <v>11</v>
      </c>
      <c r="K5" s="171"/>
      <c r="L5" s="171"/>
      <c r="M5" s="171"/>
      <c r="N5" s="171"/>
      <c r="O5" s="172"/>
    </row>
    <row r="6" spans="1:18">
      <c r="A6" s="167"/>
      <c r="B6" s="167"/>
      <c r="C6" s="166"/>
      <c r="D6" s="166"/>
      <c r="E6" s="166"/>
      <c r="F6" s="166"/>
      <c r="G6" s="166"/>
      <c r="H6" s="183"/>
      <c r="I6" s="184"/>
      <c r="J6" s="166" t="s">
        <v>29</v>
      </c>
      <c r="K6" s="166"/>
      <c r="L6" s="166" t="s">
        <v>30</v>
      </c>
      <c r="M6" s="166"/>
      <c r="N6" s="166" t="s">
        <v>21</v>
      </c>
      <c r="O6" s="166"/>
    </row>
    <row r="7" spans="1:18" ht="40.5" customHeight="1">
      <c r="A7" s="167"/>
      <c r="B7" s="167"/>
      <c r="C7" s="166"/>
      <c r="D7" s="166"/>
      <c r="E7" s="166"/>
      <c r="F7" s="166"/>
      <c r="G7" s="166"/>
      <c r="H7" s="185"/>
      <c r="I7" s="186"/>
      <c r="J7" s="166"/>
      <c r="K7" s="166"/>
      <c r="L7" s="166"/>
      <c r="M7" s="166"/>
      <c r="N7" s="166"/>
      <c r="O7" s="166"/>
    </row>
    <row r="8" spans="1:18" ht="15.75">
      <c r="A8" s="167"/>
      <c r="B8" s="167"/>
      <c r="C8" s="166" t="s">
        <v>15</v>
      </c>
      <c r="D8" s="166" t="s">
        <v>17</v>
      </c>
      <c r="E8" s="166"/>
      <c r="F8" s="166"/>
      <c r="G8" s="166"/>
      <c r="H8" s="166" t="s">
        <v>216</v>
      </c>
      <c r="I8" s="166" t="s">
        <v>217</v>
      </c>
      <c r="J8" s="173" t="s">
        <v>27</v>
      </c>
      <c r="K8" s="173" t="s">
        <v>28</v>
      </c>
      <c r="L8" s="166" t="s">
        <v>216</v>
      </c>
      <c r="M8" s="166" t="s">
        <v>217</v>
      </c>
      <c r="N8" s="166" t="s">
        <v>216</v>
      </c>
      <c r="O8" s="166" t="s">
        <v>217</v>
      </c>
    </row>
    <row r="9" spans="1:18" ht="110.25">
      <c r="A9" s="167"/>
      <c r="B9" s="167"/>
      <c r="C9" s="166"/>
      <c r="D9" s="5" t="s">
        <v>18</v>
      </c>
      <c r="E9" s="45" t="s">
        <v>16</v>
      </c>
      <c r="F9" s="45" t="s">
        <v>19</v>
      </c>
      <c r="G9" s="5" t="s">
        <v>122</v>
      </c>
      <c r="H9" s="166"/>
      <c r="I9" s="166"/>
      <c r="J9" s="174"/>
      <c r="K9" s="174"/>
      <c r="L9" s="166"/>
      <c r="M9" s="166"/>
      <c r="N9" s="166"/>
      <c r="O9" s="166"/>
    </row>
    <row r="10" spans="1:18" ht="16.5" thickBot="1">
      <c r="A10" s="6">
        <v>1</v>
      </c>
      <c r="B10" s="6">
        <v>2</v>
      </c>
      <c r="C10" s="7">
        <v>3</v>
      </c>
      <c r="D10" s="7">
        <v>4</v>
      </c>
      <c r="E10" s="47">
        <v>5</v>
      </c>
      <c r="F10" s="47">
        <v>6</v>
      </c>
      <c r="G10" s="7" t="s">
        <v>20</v>
      </c>
      <c r="H10" s="6">
        <v>8</v>
      </c>
      <c r="I10" s="6">
        <v>9</v>
      </c>
      <c r="J10" s="5" t="s">
        <v>9</v>
      </c>
      <c r="K10" s="5" t="s">
        <v>9</v>
      </c>
      <c r="L10" s="6">
        <v>10</v>
      </c>
      <c r="M10" s="6">
        <v>11</v>
      </c>
      <c r="N10" s="6">
        <v>12</v>
      </c>
      <c r="O10" s="6">
        <v>13</v>
      </c>
    </row>
    <row r="11" spans="1:18" ht="16.5" thickBot="1">
      <c r="A11" s="180" t="s">
        <v>3</v>
      </c>
      <c r="B11" s="181"/>
      <c r="C11" s="42">
        <f>C13+C14+C15+C16</f>
        <v>115030.50099999999</v>
      </c>
      <c r="D11" s="42">
        <f>D13+D14+D15+D16</f>
        <v>13092.000166666665</v>
      </c>
      <c r="E11" s="42">
        <f>E13+E14+E15+E16</f>
        <v>7251.0959789680546</v>
      </c>
      <c r="F11" s="42">
        <f>F13+F14+F15+F16</f>
        <v>5054.3990000000003</v>
      </c>
      <c r="G11" s="42">
        <f>E11-F11+23630.3</f>
        <v>25826.996978968054</v>
      </c>
      <c r="H11" s="68">
        <f>H23+H41+H132+H134</f>
        <v>57</v>
      </c>
      <c r="I11" s="68">
        <f>I23+I41+I132+I134</f>
        <v>57</v>
      </c>
      <c r="J11" s="69"/>
      <c r="K11" s="69"/>
      <c r="L11" s="70"/>
      <c r="M11" s="71"/>
      <c r="N11" s="45"/>
      <c r="O11" s="45"/>
    </row>
    <row r="12" spans="1:18" ht="16.5" thickBot="1">
      <c r="A12" s="15"/>
      <c r="B12" s="16" t="s">
        <v>5</v>
      </c>
      <c r="C12" s="43" t="s">
        <v>9</v>
      </c>
      <c r="D12" s="43" t="s">
        <v>9</v>
      </c>
      <c r="E12" s="43" t="s">
        <v>9</v>
      </c>
      <c r="F12" s="43" t="s">
        <v>9</v>
      </c>
      <c r="G12" s="43" t="s">
        <v>9</v>
      </c>
      <c r="H12" s="144"/>
      <c r="I12" s="144"/>
      <c r="J12" s="45"/>
      <c r="K12" s="45"/>
      <c r="L12" s="144"/>
      <c r="M12" s="144"/>
      <c r="N12" s="144"/>
      <c r="O12" s="9"/>
      <c r="R12" s="55"/>
    </row>
    <row r="13" spans="1:18" ht="16.5" thickBot="1">
      <c r="A13" s="142" t="s">
        <v>7</v>
      </c>
      <c r="B13" s="17" t="s">
        <v>10</v>
      </c>
      <c r="C13" s="90">
        <f>C23+C41</f>
        <v>30381.399999999994</v>
      </c>
      <c r="D13" s="90">
        <f>C13/12*2+0.43</f>
        <v>5063.996666666666</v>
      </c>
      <c r="E13" s="90">
        <f>E23+E41</f>
        <v>4933.7</v>
      </c>
      <c r="F13" s="90">
        <f>F23+F41+0.02</f>
        <v>5054.3990000000003</v>
      </c>
      <c r="G13" s="90">
        <f>E13-F13+3777.5</f>
        <v>3656.8009999999995</v>
      </c>
      <c r="H13" s="103">
        <f>H23+H41</f>
        <v>39</v>
      </c>
      <c r="I13" s="103">
        <f>I23+I41</f>
        <v>39</v>
      </c>
      <c r="J13" s="45"/>
      <c r="K13" s="45"/>
      <c r="L13" s="144"/>
      <c r="M13" s="144"/>
      <c r="N13" s="144"/>
      <c r="O13" s="9"/>
    </row>
    <row r="14" spans="1:18" ht="16.5" thickBot="1">
      <c r="A14" s="142" t="s">
        <v>8</v>
      </c>
      <c r="B14" s="17" t="s">
        <v>2</v>
      </c>
      <c r="C14" s="90">
        <f>C134</f>
        <v>48169.100999999995</v>
      </c>
      <c r="D14" s="90">
        <f>C14/12*2-0.18</f>
        <v>8028.0034999999989</v>
      </c>
      <c r="E14" s="90">
        <f>E134+71.27</f>
        <v>2317.3959789680553</v>
      </c>
      <c r="F14" s="90">
        <f>F134</f>
        <v>0</v>
      </c>
      <c r="G14" s="90">
        <f>E14-F14+19852.8</f>
        <v>22170.195978968055</v>
      </c>
      <c r="H14" s="58">
        <f>H134</f>
        <v>2</v>
      </c>
      <c r="I14" s="58">
        <f>I134</f>
        <v>2</v>
      </c>
      <c r="J14" s="45"/>
      <c r="K14" s="45"/>
      <c r="L14" s="144"/>
      <c r="M14" s="144"/>
      <c r="N14" s="144"/>
      <c r="O14" s="9"/>
    </row>
    <row r="15" spans="1:18" ht="16.5" thickBot="1">
      <c r="A15" s="142" t="s">
        <v>6</v>
      </c>
      <c r="B15" s="17" t="s">
        <v>32</v>
      </c>
      <c r="C15" s="90">
        <f>C132</f>
        <v>36480</v>
      </c>
      <c r="D15" s="107">
        <v>0</v>
      </c>
      <c r="E15" s="91">
        <v>0</v>
      </c>
      <c r="F15" s="91">
        <v>0</v>
      </c>
      <c r="G15" s="91">
        <v>0</v>
      </c>
      <c r="H15" s="104">
        <f>H132</f>
        <v>16</v>
      </c>
      <c r="I15" s="104">
        <f>I132</f>
        <v>16</v>
      </c>
      <c r="J15" s="45"/>
      <c r="K15" s="45"/>
      <c r="L15" s="144"/>
      <c r="M15" s="144"/>
      <c r="N15" s="144"/>
      <c r="O15" s="9"/>
    </row>
    <row r="16" spans="1:18" ht="16.5" thickBot="1">
      <c r="A16" s="142" t="s">
        <v>22</v>
      </c>
      <c r="B16" s="17" t="s">
        <v>75</v>
      </c>
      <c r="C16" s="124">
        <v>0</v>
      </c>
      <c r="D16" s="33">
        <v>0</v>
      </c>
      <c r="E16" s="33">
        <v>0</v>
      </c>
      <c r="F16" s="91">
        <v>0</v>
      </c>
      <c r="G16" s="33">
        <v>0</v>
      </c>
      <c r="H16" s="58"/>
      <c r="I16" s="144"/>
      <c r="J16" s="45"/>
      <c r="K16" s="45"/>
      <c r="L16" s="144"/>
      <c r="M16" s="144"/>
      <c r="N16" s="144"/>
      <c r="O16" s="9"/>
    </row>
    <row r="17" spans="1:18" ht="16.5" thickBot="1">
      <c r="A17" s="142" t="s">
        <v>89</v>
      </c>
      <c r="B17" s="17" t="s">
        <v>214</v>
      </c>
      <c r="C17" s="125">
        <v>3777.5</v>
      </c>
      <c r="D17" s="144"/>
      <c r="E17" s="144"/>
      <c r="F17" s="144"/>
      <c r="G17" s="144"/>
      <c r="H17" s="58"/>
      <c r="I17" s="144"/>
      <c r="J17" s="45"/>
      <c r="K17" s="45"/>
      <c r="L17" s="144"/>
      <c r="M17" s="144"/>
      <c r="N17" s="144"/>
      <c r="O17" s="9"/>
    </row>
    <row r="18" spans="1:18" ht="16.5" thickBot="1">
      <c r="A18" s="142" t="s">
        <v>90</v>
      </c>
      <c r="B18" s="17" t="s">
        <v>215</v>
      </c>
      <c r="C18" s="90">
        <v>19852.8</v>
      </c>
      <c r="D18" s="44"/>
      <c r="E18" s="19"/>
      <c r="F18" s="19"/>
      <c r="G18" s="19"/>
      <c r="H18" s="144"/>
      <c r="I18" s="144"/>
      <c r="J18" s="45"/>
      <c r="K18" s="45"/>
      <c r="L18" s="144"/>
      <c r="M18" s="144"/>
      <c r="N18" s="144"/>
      <c r="O18" s="9"/>
    </row>
    <row r="19" spans="1:18" ht="16.5" thickBot="1">
      <c r="A19" s="142"/>
      <c r="B19" s="17"/>
      <c r="C19" s="23"/>
      <c r="D19" s="59"/>
      <c r="E19" s="43"/>
      <c r="F19" s="43"/>
      <c r="G19" s="43"/>
      <c r="H19" s="47"/>
      <c r="I19" s="47"/>
      <c r="J19" s="47"/>
      <c r="K19" s="47"/>
      <c r="L19" s="144"/>
      <c r="M19" s="144"/>
      <c r="N19" s="144"/>
      <c r="O19" s="9"/>
    </row>
    <row r="20" spans="1:18" ht="16.5" thickBot="1">
      <c r="A20" s="182" t="s">
        <v>4</v>
      </c>
      <c r="B20" s="180"/>
      <c r="C20" s="24">
        <f>C11</f>
        <v>115030.50099999999</v>
      </c>
      <c r="D20" s="24">
        <v>0</v>
      </c>
      <c r="E20" s="24">
        <v>0</v>
      </c>
      <c r="F20" s="24">
        <v>0</v>
      </c>
      <c r="G20" s="24">
        <v>0</v>
      </c>
      <c r="H20" s="25"/>
      <c r="I20" s="25"/>
      <c r="J20" s="24"/>
      <c r="K20" s="24"/>
      <c r="L20" s="58"/>
      <c r="M20" s="144"/>
      <c r="N20" s="144"/>
      <c r="O20" s="9"/>
    </row>
    <row r="21" spans="1:18" ht="16.5" thickBot="1">
      <c r="A21" s="179" t="s">
        <v>5</v>
      </c>
      <c r="B21" s="179"/>
      <c r="C21" s="14"/>
      <c r="D21" s="32"/>
      <c r="E21" s="14"/>
      <c r="F21" s="14"/>
      <c r="G21" s="14"/>
      <c r="H21" s="26"/>
      <c r="I21" s="27"/>
      <c r="J21" s="72"/>
      <c r="K21" s="72"/>
      <c r="L21" s="58"/>
      <c r="M21" s="144"/>
      <c r="N21" s="144"/>
      <c r="O21" s="9"/>
    </row>
    <row r="22" spans="1:18" ht="32.25" thickBot="1">
      <c r="A22" s="144" t="s">
        <v>7</v>
      </c>
      <c r="B22" s="143" t="s">
        <v>123</v>
      </c>
      <c r="C22" s="76">
        <f>C24+C25+C26+C27+C28+C29+C30+C31+C32+C33+C35+0.055</f>
        <v>20207.499999999996</v>
      </c>
      <c r="D22" s="76"/>
      <c r="E22" s="76"/>
      <c r="F22" s="76"/>
      <c r="G22" s="76"/>
      <c r="H22" s="25"/>
      <c r="I22" s="25"/>
      <c r="J22" s="25">
        <f>J23+J24+J25+J26+J27+J28+J29+J30+J31+J32+J33+J35</f>
        <v>2000</v>
      </c>
      <c r="K22" s="25">
        <f>K23+K24+K25+K26+K27+K28+K29+K30+K31+K32+K33+K35</f>
        <v>0</v>
      </c>
      <c r="L22" s="60"/>
      <c r="M22" s="47"/>
      <c r="N22" s="47"/>
      <c r="O22" s="47"/>
    </row>
    <row r="23" spans="1:18" ht="16.5" thickBot="1">
      <c r="A23" s="144"/>
      <c r="B23" s="74" t="s">
        <v>118</v>
      </c>
      <c r="C23" s="76">
        <f>C24+C25+C26+C27+C28+C29+C30+C31+C32+C33+C35+0.055</f>
        <v>20207.499999999996</v>
      </c>
      <c r="D23" s="76">
        <f t="shared" ref="D23:I23" si="0">D24+D25+D26+D27+D28+D29+D30+D31+D32+D33+D35</f>
        <v>3367.9075000000003</v>
      </c>
      <c r="E23" s="76">
        <f t="shared" si="0"/>
        <v>4540.3999999999996</v>
      </c>
      <c r="F23" s="76">
        <f>F24+F25+F26+F27+F28+F29+F30+F31+F32+F33+F35</f>
        <v>5054.3789999999999</v>
      </c>
      <c r="G23" s="76">
        <f t="shared" si="0"/>
        <v>-513.97900000000004</v>
      </c>
      <c r="H23" s="25">
        <f t="shared" si="0"/>
        <v>39</v>
      </c>
      <c r="I23" s="25">
        <f t="shared" si="0"/>
        <v>39</v>
      </c>
      <c r="J23" s="30"/>
      <c r="K23" s="30"/>
      <c r="L23" s="144"/>
      <c r="M23" s="144"/>
      <c r="N23" s="144"/>
      <c r="O23" s="9"/>
    </row>
    <row r="24" spans="1:18" ht="16.5" thickBot="1">
      <c r="A24" s="34" t="s">
        <v>70</v>
      </c>
      <c r="B24" s="31" t="s">
        <v>93</v>
      </c>
      <c r="C24" s="126">
        <v>1523.702</v>
      </c>
      <c r="D24" s="126">
        <f>C24/12*2</f>
        <v>253.95033333333333</v>
      </c>
      <c r="E24" s="126">
        <v>551.4</v>
      </c>
      <c r="F24" s="126">
        <v>900</v>
      </c>
      <c r="G24" s="86">
        <f>E24-F24</f>
        <v>-348.6</v>
      </c>
      <c r="H24" s="28">
        <v>2</v>
      </c>
      <c r="I24" s="29">
        <v>2</v>
      </c>
      <c r="J24" s="33"/>
      <c r="K24" s="33"/>
      <c r="L24" s="61"/>
      <c r="M24" s="61"/>
      <c r="N24" s="144"/>
      <c r="O24" s="9"/>
      <c r="P24" s="55"/>
    </row>
    <row r="25" spans="1:18" ht="16.5" thickBot="1">
      <c r="A25" s="34" t="s">
        <v>71</v>
      </c>
      <c r="B25" s="31" t="s">
        <v>129</v>
      </c>
      <c r="C25" s="126">
        <v>9110.402</v>
      </c>
      <c r="D25" s="126">
        <f t="shared" ref="D25:D35" si="1">C25/12*2</f>
        <v>1518.4003333333333</v>
      </c>
      <c r="E25" s="126">
        <v>1500</v>
      </c>
      <c r="F25" s="126">
        <v>2200</v>
      </c>
      <c r="G25" s="86">
        <f t="shared" ref="G25:G35" si="2">E25-F25</f>
        <v>-700</v>
      </c>
      <c r="H25" s="28">
        <v>3</v>
      </c>
      <c r="I25" s="29">
        <v>3</v>
      </c>
      <c r="J25" s="33">
        <v>1865</v>
      </c>
      <c r="K25" s="33">
        <v>0</v>
      </c>
      <c r="L25" s="10"/>
      <c r="M25" s="144"/>
      <c r="N25" s="144"/>
      <c r="O25" s="9"/>
      <c r="P25" s="55"/>
    </row>
    <row r="26" spans="1:18" ht="16.5" thickBot="1">
      <c r="A26" s="34" t="s">
        <v>74</v>
      </c>
      <c r="B26" s="31" t="s">
        <v>76</v>
      </c>
      <c r="C26" s="126">
        <v>3254.0810000000001</v>
      </c>
      <c r="D26" s="126">
        <f t="shared" si="1"/>
        <v>542.34683333333339</v>
      </c>
      <c r="E26" s="126">
        <v>750</v>
      </c>
      <c r="F26" s="126">
        <v>924.255</v>
      </c>
      <c r="G26" s="86">
        <f t="shared" si="2"/>
        <v>-174.255</v>
      </c>
      <c r="H26" s="28">
        <v>7</v>
      </c>
      <c r="I26" s="29">
        <v>7</v>
      </c>
      <c r="J26" s="33"/>
      <c r="K26" s="33"/>
      <c r="L26" s="61"/>
      <c r="M26" s="61"/>
      <c r="N26" s="58"/>
      <c r="O26" s="9"/>
      <c r="P26" s="55"/>
    </row>
    <row r="27" spans="1:18" ht="16.5" thickBot="1">
      <c r="A27" s="34" t="s">
        <v>77</v>
      </c>
      <c r="B27" s="31" t="s">
        <v>78</v>
      </c>
      <c r="C27" s="126">
        <v>1167.8</v>
      </c>
      <c r="D27" s="126">
        <f t="shared" si="1"/>
        <v>194.63333333333333</v>
      </c>
      <c r="E27" s="126">
        <v>394.1</v>
      </c>
      <c r="F27" s="126">
        <v>350</v>
      </c>
      <c r="G27" s="86">
        <f t="shared" si="2"/>
        <v>44.100000000000023</v>
      </c>
      <c r="H27" s="28">
        <v>5</v>
      </c>
      <c r="I27" s="29">
        <v>5</v>
      </c>
      <c r="J27" s="33">
        <v>135</v>
      </c>
      <c r="K27" s="33">
        <v>0</v>
      </c>
      <c r="L27" s="38"/>
      <c r="M27" s="38"/>
      <c r="N27" s="144"/>
      <c r="O27" s="9"/>
      <c r="P27" s="55"/>
    </row>
    <row r="28" spans="1:18" ht="16.5" thickBot="1">
      <c r="A28" s="34" t="s">
        <v>79</v>
      </c>
      <c r="B28" s="31" t="s">
        <v>80</v>
      </c>
      <c r="C28" s="126">
        <v>750.84400000000005</v>
      </c>
      <c r="D28" s="126">
        <f t="shared" si="1"/>
        <v>125.14066666666668</v>
      </c>
      <c r="E28" s="126">
        <v>250</v>
      </c>
      <c r="F28" s="126">
        <v>181</v>
      </c>
      <c r="G28" s="86">
        <f t="shared" si="2"/>
        <v>69</v>
      </c>
      <c r="H28" s="28">
        <v>7</v>
      </c>
      <c r="I28" s="29">
        <v>7</v>
      </c>
      <c r="J28" s="33"/>
      <c r="K28" s="33"/>
      <c r="L28" s="38"/>
      <c r="M28" s="38"/>
      <c r="N28" s="144"/>
      <c r="O28" s="9"/>
      <c r="P28" s="55"/>
      <c r="R28" s="55"/>
    </row>
    <row r="29" spans="1:18" ht="16.5" thickBot="1">
      <c r="A29" s="34" t="s">
        <v>81</v>
      </c>
      <c r="B29" s="31" t="s">
        <v>82</v>
      </c>
      <c r="C29" s="126">
        <v>257.51799999999997</v>
      </c>
      <c r="D29" s="126">
        <f t="shared" si="1"/>
        <v>42.919666666666664</v>
      </c>
      <c r="E29" s="126">
        <v>100</v>
      </c>
      <c r="F29" s="126">
        <v>50</v>
      </c>
      <c r="G29" s="86">
        <f t="shared" si="2"/>
        <v>50</v>
      </c>
      <c r="H29" s="28">
        <v>1</v>
      </c>
      <c r="I29" s="29">
        <v>1</v>
      </c>
      <c r="J29" s="33"/>
      <c r="K29" s="33"/>
      <c r="L29" s="10"/>
      <c r="M29" s="10"/>
      <c r="N29" s="144"/>
      <c r="O29" s="9"/>
      <c r="P29" s="55"/>
    </row>
    <row r="30" spans="1:18" ht="16.5" thickBot="1">
      <c r="A30" s="34" t="s">
        <v>83</v>
      </c>
      <c r="B30" s="31" t="s">
        <v>84</v>
      </c>
      <c r="C30" s="126">
        <v>1907.8689999999999</v>
      </c>
      <c r="D30" s="126">
        <f t="shared" si="1"/>
        <v>317.97816666666665</v>
      </c>
      <c r="E30" s="126">
        <v>314.7</v>
      </c>
      <c r="F30" s="126">
        <v>83</v>
      </c>
      <c r="G30" s="86">
        <f t="shared" si="2"/>
        <v>231.7</v>
      </c>
      <c r="H30" s="28">
        <v>3</v>
      </c>
      <c r="I30" s="29">
        <v>3</v>
      </c>
      <c r="J30" s="33"/>
      <c r="K30" s="33"/>
      <c r="L30" s="10"/>
      <c r="M30" s="10"/>
      <c r="N30" s="144"/>
      <c r="O30" s="9"/>
      <c r="P30" s="55"/>
    </row>
    <row r="31" spans="1:18" ht="16.5" thickBot="1">
      <c r="A31" s="34" t="s">
        <v>85</v>
      </c>
      <c r="B31" s="31" t="s">
        <v>86</v>
      </c>
      <c r="C31" s="126">
        <v>1364.8</v>
      </c>
      <c r="D31" s="126">
        <f t="shared" si="1"/>
        <v>227.46666666666667</v>
      </c>
      <c r="E31" s="126">
        <v>300</v>
      </c>
      <c r="F31" s="126">
        <v>80</v>
      </c>
      <c r="G31" s="86">
        <f t="shared" si="2"/>
        <v>220</v>
      </c>
      <c r="H31" s="28">
        <v>2</v>
      </c>
      <c r="I31" s="29">
        <v>2</v>
      </c>
      <c r="J31" s="33"/>
      <c r="K31" s="33"/>
      <c r="L31" s="10"/>
      <c r="M31" s="10"/>
      <c r="N31" s="144"/>
      <c r="O31" s="9"/>
      <c r="P31" s="55"/>
    </row>
    <row r="32" spans="1:18" ht="16.5" thickBot="1">
      <c r="A32" s="34" t="s">
        <v>87</v>
      </c>
      <c r="B32" s="92" t="s">
        <v>119</v>
      </c>
      <c r="C32" s="127">
        <v>100</v>
      </c>
      <c r="D32" s="126">
        <f t="shared" si="1"/>
        <v>16.666666666666668</v>
      </c>
      <c r="E32" s="126">
        <v>50</v>
      </c>
      <c r="F32" s="128">
        <v>41.948999999999998</v>
      </c>
      <c r="G32" s="87">
        <f>E32-F32</f>
        <v>8.0510000000000019</v>
      </c>
      <c r="H32" s="145">
        <v>1</v>
      </c>
      <c r="I32" s="146">
        <v>1</v>
      </c>
      <c r="J32" s="33"/>
      <c r="K32" s="33"/>
      <c r="L32" s="10"/>
      <c r="M32" s="144"/>
      <c r="N32" s="144"/>
      <c r="O32" s="9"/>
      <c r="P32" s="55"/>
    </row>
    <row r="33" spans="1:17" ht="16.5" thickBot="1">
      <c r="A33" s="34" t="s">
        <v>95</v>
      </c>
      <c r="B33" s="57" t="s">
        <v>88</v>
      </c>
      <c r="C33" s="89">
        <v>450</v>
      </c>
      <c r="D33" s="126">
        <f t="shared" si="1"/>
        <v>75</v>
      </c>
      <c r="E33" s="126">
        <v>150</v>
      </c>
      <c r="F33" s="89">
        <v>108</v>
      </c>
      <c r="G33" s="95">
        <f>E33-F33</f>
        <v>42</v>
      </c>
      <c r="H33" s="54">
        <v>2</v>
      </c>
      <c r="I33" s="54">
        <v>2</v>
      </c>
      <c r="J33" s="33"/>
      <c r="K33" s="33"/>
      <c r="L33" s="38"/>
      <c r="M33" s="19"/>
      <c r="N33" s="144"/>
      <c r="O33" s="9"/>
      <c r="P33" s="55"/>
    </row>
    <row r="34" spans="1:17" ht="16.5" hidden="1" thickBot="1">
      <c r="A34" s="34"/>
      <c r="B34" s="57"/>
      <c r="C34" s="89"/>
      <c r="D34" s="126">
        <f t="shared" si="1"/>
        <v>0</v>
      </c>
      <c r="E34" s="126">
        <f>D34/12*6</f>
        <v>0</v>
      </c>
      <c r="F34" s="89"/>
      <c r="G34" s="96"/>
      <c r="H34" s="54"/>
      <c r="I34" s="54"/>
      <c r="J34" s="33"/>
      <c r="K34" s="33"/>
      <c r="L34" s="38"/>
      <c r="M34" s="19"/>
      <c r="N34" s="144"/>
      <c r="O34" s="9"/>
      <c r="P34" s="55"/>
    </row>
    <row r="35" spans="1:17" ht="16.5" thickBot="1">
      <c r="A35" s="34" t="s">
        <v>120</v>
      </c>
      <c r="B35" s="57" t="s">
        <v>94</v>
      </c>
      <c r="C35" s="89">
        <v>320.42899999999997</v>
      </c>
      <c r="D35" s="126">
        <f t="shared" si="1"/>
        <v>53.404833333333329</v>
      </c>
      <c r="E35" s="126">
        <v>180.2</v>
      </c>
      <c r="F35" s="89">
        <v>136.17500000000001</v>
      </c>
      <c r="G35" s="96">
        <f t="shared" si="2"/>
        <v>44.024999999999977</v>
      </c>
      <c r="H35" s="54">
        <v>6</v>
      </c>
      <c r="I35" s="54">
        <v>6</v>
      </c>
      <c r="J35" s="33"/>
      <c r="K35" s="33"/>
      <c r="L35" s="38"/>
      <c r="M35" s="38"/>
      <c r="N35" s="144"/>
      <c r="O35" s="9"/>
      <c r="P35" s="55"/>
    </row>
    <row r="36" spans="1:17" ht="16.5" thickBot="1">
      <c r="A36" s="34"/>
      <c r="B36" s="93"/>
      <c r="C36" s="53"/>
      <c r="D36" s="53"/>
      <c r="E36" s="53"/>
      <c r="F36" s="94"/>
      <c r="G36" s="56"/>
      <c r="H36" s="97"/>
      <c r="I36" s="98"/>
      <c r="J36" s="33"/>
      <c r="K36" s="33"/>
      <c r="L36" s="38"/>
      <c r="M36" s="38"/>
      <c r="N36" s="144"/>
      <c r="O36" s="9"/>
    </row>
    <row r="37" spans="1:17" ht="32.25" thickBot="1">
      <c r="A37" s="144" t="s">
        <v>8</v>
      </c>
      <c r="B37" s="143" t="s">
        <v>12</v>
      </c>
      <c r="C37" s="147">
        <v>0</v>
      </c>
      <c r="D37" s="147">
        <v>0</v>
      </c>
      <c r="E37" s="147">
        <v>0</v>
      </c>
      <c r="F37" s="147">
        <v>0</v>
      </c>
      <c r="G37" s="147">
        <v>0</v>
      </c>
      <c r="H37" s="28"/>
      <c r="I37" s="29"/>
      <c r="J37" s="45"/>
      <c r="K37" s="45"/>
      <c r="L37" s="46">
        <v>0</v>
      </c>
      <c r="M37" s="46">
        <v>0</v>
      </c>
      <c r="N37" s="144"/>
      <c r="O37" s="9"/>
      <c r="Q37" s="55"/>
    </row>
    <row r="38" spans="1:17" ht="16.5" thickBot="1">
      <c r="A38" s="142"/>
      <c r="B38" s="142" t="s">
        <v>13</v>
      </c>
      <c r="C38" s="13"/>
      <c r="D38" s="14"/>
      <c r="E38" s="14"/>
      <c r="F38" s="14"/>
      <c r="G38" s="14"/>
      <c r="H38" s="99"/>
      <c r="I38" s="100"/>
      <c r="J38" s="43"/>
      <c r="K38" s="43"/>
      <c r="L38" s="75"/>
      <c r="M38" s="75"/>
      <c r="N38" s="19"/>
      <c r="O38" s="19"/>
      <c r="Q38" s="55"/>
    </row>
    <row r="39" spans="1:17" ht="31.5">
      <c r="A39" s="144" t="s">
        <v>6</v>
      </c>
      <c r="B39" s="74" t="s">
        <v>14</v>
      </c>
      <c r="C39" s="129">
        <f>C41+C132+C134</f>
        <v>94823.000999999989</v>
      </c>
      <c r="D39" s="48"/>
      <c r="E39" s="48"/>
      <c r="F39" s="48"/>
      <c r="G39" s="48"/>
      <c r="H39" s="30"/>
      <c r="I39" s="30"/>
      <c r="J39" s="144"/>
      <c r="K39" s="144"/>
      <c r="L39" s="10" t="s">
        <v>236</v>
      </c>
      <c r="M39" s="10" t="s">
        <v>133</v>
      </c>
      <c r="N39" s="60"/>
      <c r="O39" s="9"/>
      <c r="Q39" s="55"/>
    </row>
    <row r="40" spans="1:17" ht="15.75">
      <c r="A40" s="144"/>
      <c r="B40" s="142" t="s">
        <v>13</v>
      </c>
      <c r="C40" s="48"/>
      <c r="D40" s="48"/>
      <c r="E40" s="48"/>
      <c r="F40" s="48"/>
      <c r="G40" s="85"/>
      <c r="H40" s="50"/>
      <c r="I40" s="50"/>
      <c r="J40" s="144"/>
      <c r="K40" s="144"/>
      <c r="L40" s="10"/>
      <c r="M40" s="46"/>
      <c r="N40" s="60"/>
      <c r="O40" s="9"/>
      <c r="Q40" s="55"/>
    </row>
    <row r="41" spans="1:17" ht="16.5" thickBot="1">
      <c r="A41" s="144"/>
      <c r="B41" s="144" t="s">
        <v>118</v>
      </c>
      <c r="C41" s="48">
        <f t="shared" ref="C41:I41" si="3">C42+C43+C44+C45+C46+C47+C48+C49+C50+C51+C52</f>
        <v>10173.9</v>
      </c>
      <c r="D41" s="48">
        <f t="shared" si="3"/>
        <v>1695.6499999999999</v>
      </c>
      <c r="E41" s="48">
        <f t="shared" si="3"/>
        <v>393.30000000000007</v>
      </c>
      <c r="F41" s="48">
        <f t="shared" si="3"/>
        <v>0</v>
      </c>
      <c r="G41" s="48">
        <f t="shared" si="3"/>
        <v>393.30000000000007</v>
      </c>
      <c r="H41" s="50">
        <f t="shared" si="3"/>
        <v>0</v>
      </c>
      <c r="I41" s="50">
        <f t="shared" si="3"/>
        <v>0</v>
      </c>
      <c r="J41" s="144"/>
      <c r="K41" s="144"/>
      <c r="L41" s="108" t="s">
        <v>228</v>
      </c>
      <c r="M41" s="108"/>
      <c r="N41" s="144"/>
      <c r="O41" s="9"/>
    </row>
    <row r="42" spans="1:17" ht="16.5" thickBot="1">
      <c r="A42" s="37" t="s">
        <v>33</v>
      </c>
      <c r="B42" s="31" t="s">
        <v>93</v>
      </c>
      <c r="C42" s="130">
        <v>1823.3</v>
      </c>
      <c r="D42" s="126">
        <f>C42/12*2</f>
        <v>303.88333333333333</v>
      </c>
      <c r="E42" s="126">
        <v>0</v>
      </c>
      <c r="F42" s="130">
        <v>0</v>
      </c>
      <c r="G42" s="48">
        <f>E42-F42</f>
        <v>0</v>
      </c>
      <c r="H42" s="54"/>
      <c r="I42" s="54"/>
      <c r="J42" s="144"/>
      <c r="K42" s="144"/>
      <c r="L42" s="109"/>
      <c r="M42" s="109"/>
      <c r="N42" s="144"/>
      <c r="O42" s="9"/>
    </row>
    <row r="43" spans="1:17" ht="16.5" thickBot="1">
      <c r="A43" s="37" t="s">
        <v>34</v>
      </c>
      <c r="B43" s="31" t="s">
        <v>129</v>
      </c>
      <c r="C43" s="130"/>
      <c r="D43" s="126">
        <f t="shared" ref="D43:D52" si="4">C43/12*2</f>
        <v>0</v>
      </c>
      <c r="E43" s="126"/>
      <c r="F43" s="130"/>
      <c r="G43" s="48"/>
      <c r="H43" s="30"/>
      <c r="I43" s="30"/>
      <c r="J43" s="144"/>
      <c r="K43" s="144"/>
      <c r="L43" s="10"/>
      <c r="M43" s="144"/>
      <c r="N43" s="144"/>
      <c r="O43" s="9"/>
      <c r="P43" s="55"/>
    </row>
    <row r="44" spans="1:17" ht="16.5" thickBot="1">
      <c r="A44" s="37" t="s">
        <v>35</v>
      </c>
      <c r="B44" s="31" t="s">
        <v>76</v>
      </c>
      <c r="C44" s="130">
        <v>2000</v>
      </c>
      <c r="D44" s="126">
        <f t="shared" si="4"/>
        <v>333.33333333333331</v>
      </c>
      <c r="E44" s="126">
        <v>0</v>
      </c>
      <c r="F44" s="130">
        <v>0</v>
      </c>
      <c r="G44" s="48">
        <f>E44-F44</f>
        <v>0</v>
      </c>
      <c r="H44" s="54"/>
      <c r="I44" s="54"/>
      <c r="J44" s="144"/>
      <c r="K44" s="144"/>
      <c r="L44" s="109" t="s">
        <v>221</v>
      </c>
      <c r="M44" s="109"/>
      <c r="N44" s="144"/>
      <c r="O44" s="9"/>
      <c r="P44" s="55"/>
    </row>
    <row r="45" spans="1:17" ht="16.5" thickBot="1">
      <c r="A45" s="37" t="s">
        <v>36</v>
      </c>
      <c r="B45" s="31" t="s">
        <v>78</v>
      </c>
      <c r="C45" s="130">
        <v>1100</v>
      </c>
      <c r="D45" s="126">
        <f t="shared" si="4"/>
        <v>183.33333333333334</v>
      </c>
      <c r="E45" s="126">
        <v>0</v>
      </c>
      <c r="F45" s="130">
        <v>0</v>
      </c>
      <c r="G45" s="48">
        <f t="shared" ref="G45:G52" si="5">E45-F45</f>
        <v>0</v>
      </c>
      <c r="H45" s="54"/>
      <c r="I45" s="54"/>
      <c r="J45" s="144"/>
      <c r="K45" s="144"/>
      <c r="L45" s="120" t="s">
        <v>222</v>
      </c>
      <c r="M45" s="120"/>
      <c r="N45" s="144"/>
      <c r="O45" s="9"/>
      <c r="P45" s="55"/>
    </row>
    <row r="46" spans="1:17" ht="16.5" thickBot="1">
      <c r="A46" s="37" t="s">
        <v>37</v>
      </c>
      <c r="B46" s="31" t="s">
        <v>80</v>
      </c>
      <c r="C46" s="130">
        <v>1439.9</v>
      </c>
      <c r="D46" s="126">
        <f t="shared" si="4"/>
        <v>239.98333333333335</v>
      </c>
      <c r="E46" s="126">
        <v>107.4</v>
      </c>
      <c r="F46" s="130">
        <v>0</v>
      </c>
      <c r="G46" s="48">
        <f t="shared" si="5"/>
        <v>107.4</v>
      </c>
      <c r="H46" s="54"/>
      <c r="I46" s="54"/>
      <c r="J46" s="144"/>
      <c r="K46" s="144"/>
      <c r="L46" s="38"/>
      <c r="M46" s="38"/>
      <c r="N46" s="144"/>
      <c r="O46" s="9"/>
      <c r="P46" s="55"/>
    </row>
    <row r="47" spans="1:17" ht="16.5" thickBot="1">
      <c r="A47" s="37" t="s">
        <v>44</v>
      </c>
      <c r="B47" s="31" t="s">
        <v>82</v>
      </c>
      <c r="C47" s="130">
        <v>651.4</v>
      </c>
      <c r="D47" s="126">
        <f t="shared" si="4"/>
        <v>108.56666666666666</v>
      </c>
      <c r="E47" s="126">
        <v>49.7</v>
      </c>
      <c r="F47" s="130">
        <v>0</v>
      </c>
      <c r="G47" s="48">
        <f t="shared" si="5"/>
        <v>49.7</v>
      </c>
      <c r="H47" s="54"/>
      <c r="I47" s="54"/>
      <c r="J47" s="144"/>
      <c r="K47" s="144"/>
      <c r="L47" s="118" t="s">
        <v>224</v>
      </c>
      <c r="M47" s="10"/>
      <c r="N47" s="144"/>
      <c r="O47" s="9"/>
    </row>
    <row r="48" spans="1:17" ht="16.5" thickBot="1">
      <c r="A48" s="37" t="s">
        <v>38</v>
      </c>
      <c r="B48" s="31" t="s">
        <v>84</v>
      </c>
      <c r="C48" s="130"/>
      <c r="D48" s="126">
        <f t="shared" si="4"/>
        <v>0</v>
      </c>
      <c r="E48" s="126"/>
      <c r="F48" s="130"/>
      <c r="G48" s="48"/>
      <c r="H48" s="54"/>
      <c r="I48" s="54"/>
      <c r="J48" s="144"/>
      <c r="K48" s="144"/>
      <c r="L48" s="10"/>
      <c r="M48" s="10"/>
      <c r="N48" s="144"/>
      <c r="O48" s="9"/>
      <c r="P48" s="55"/>
    </row>
    <row r="49" spans="1:16" ht="16.5" thickBot="1">
      <c r="A49" s="37" t="s">
        <v>39</v>
      </c>
      <c r="B49" s="31" t="s">
        <v>86</v>
      </c>
      <c r="C49" s="130">
        <v>1105.0999999999999</v>
      </c>
      <c r="D49" s="126">
        <f t="shared" si="4"/>
        <v>184.18333333333331</v>
      </c>
      <c r="E49" s="126">
        <v>129.19999999999999</v>
      </c>
      <c r="F49" s="130">
        <v>0</v>
      </c>
      <c r="G49" s="48">
        <f t="shared" si="5"/>
        <v>129.19999999999999</v>
      </c>
      <c r="H49" s="54"/>
      <c r="I49" s="54"/>
      <c r="J49" s="144"/>
      <c r="K49" s="144"/>
      <c r="L49" s="118" t="s">
        <v>180</v>
      </c>
      <c r="M49" s="10"/>
      <c r="N49" s="144"/>
      <c r="O49" s="9"/>
      <c r="P49" s="55"/>
    </row>
    <row r="50" spans="1:16" ht="16.5" thickBot="1">
      <c r="A50" s="37" t="s">
        <v>40</v>
      </c>
      <c r="B50" s="31" t="s">
        <v>119</v>
      </c>
      <c r="C50" s="130">
        <v>409.9</v>
      </c>
      <c r="D50" s="126">
        <f t="shared" si="4"/>
        <v>68.316666666666663</v>
      </c>
      <c r="E50" s="126">
        <v>38.6</v>
      </c>
      <c r="F50" s="130">
        <v>0</v>
      </c>
      <c r="G50" s="48">
        <f t="shared" si="5"/>
        <v>38.6</v>
      </c>
      <c r="H50" s="54"/>
      <c r="I50" s="54"/>
      <c r="J50" s="144"/>
      <c r="K50" s="144"/>
      <c r="L50" s="118" t="s">
        <v>226</v>
      </c>
      <c r="M50" s="10"/>
      <c r="N50" s="144"/>
      <c r="O50" s="9"/>
      <c r="P50" s="55"/>
    </row>
    <row r="51" spans="1:16" ht="16.5" thickBot="1">
      <c r="A51" s="37" t="s">
        <v>41</v>
      </c>
      <c r="B51" s="31" t="s">
        <v>88</v>
      </c>
      <c r="C51" s="130">
        <v>807</v>
      </c>
      <c r="D51" s="126">
        <f t="shared" si="4"/>
        <v>134.5</v>
      </c>
      <c r="E51" s="126">
        <v>68.400000000000006</v>
      </c>
      <c r="F51" s="130">
        <v>0</v>
      </c>
      <c r="G51" s="48">
        <f t="shared" si="5"/>
        <v>68.400000000000006</v>
      </c>
      <c r="H51" s="54"/>
      <c r="I51" s="54"/>
      <c r="J51" s="144"/>
      <c r="K51" s="144"/>
      <c r="L51" s="118" t="s">
        <v>227</v>
      </c>
      <c r="M51" s="10"/>
      <c r="N51" s="144"/>
      <c r="O51" s="9"/>
    </row>
    <row r="52" spans="1:16" ht="16.5" thickBot="1">
      <c r="A52" s="37" t="s">
        <v>42</v>
      </c>
      <c r="B52" s="31" t="s">
        <v>94</v>
      </c>
      <c r="C52" s="130">
        <v>837.3</v>
      </c>
      <c r="D52" s="126">
        <f t="shared" si="4"/>
        <v>139.54999999999998</v>
      </c>
      <c r="E52" s="126">
        <v>0</v>
      </c>
      <c r="F52" s="130">
        <v>0</v>
      </c>
      <c r="G52" s="48">
        <f t="shared" si="5"/>
        <v>0</v>
      </c>
      <c r="H52" s="54"/>
      <c r="I52" s="54"/>
      <c r="J52" s="144"/>
      <c r="K52" s="144"/>
      <c r="L52" s="120" t="s">
        <v>223</v>
      </c>
      <c r="M52" s="38"/>
      <c r="N52" s="144"/>
      <c r="O52" s="9"/>
      <c r="P52" s="55"/>
    </row>
    <row r="53" spans="1:16" ht="15.75" hidden="1">
      <c r="A53" s="37"/>
      <c r="B53" s="20"/>
      <c r="C53" s="49"/>
      <c r="D53" s="49"/>
      <c r="E53" s="49"/>
      <c r="F53" s="49"/>
      <c r="G53" s="49"/>
      <c r="H53" s="50"/>
      <c r="I53" s="50"/>
      <c r="J53" s="19"/>
      <c r="K53" s="19"/>
      <c r="L53" s="51"/>
      <c r="M53" s="52"/>
      <c r="N53" s="19"/>
      <c r="O53" s="9"/>
    </row>
    <row r="54" spans="1:16" ht="15.75">
      <c r="A54" s="62"/>
      <c r="B54" s="19" t="s">
        <v>113</v>
      </c>
      <c r="C54" s="13"/>
      <c r="D54" s="13"/>
      <c r="E54" s="13"/>
      <c r="F54" s="13"/>
      <c r="G54" s="13"/>
      <c r="H54" s="19"/>
      <c r="I54" s="20"/>
      <c r="J54" s="19"/>
      <c r="K54" s="19"/>
      <c r="L54" s="19"/>
      <c r="M54" s="13"/>
      <c r="N54" s="19"/>
      <c r="O54" s="9"/>
    </row>
    <row r="55" spans="1:16" ht="31.5">
      <c r="A55" s="34" t="s">
        <v>43</v>
      </c>
      <c r="B55" s="131" t="s">
        <v>184</v>
      </c>
      <c r="C55" s="110">
        <v>862.59</v>
      </c>
      <c r="D55" s="110">
        <f>C55/12*2</f>
        <v>143.76500000000001</v>
      </c>
      <c r="E55" s="110">
        <v>0</v>
      </c>
      <c r="F55" s="110">
        <v>0</v>
      </c>
      <c r="G55" s="120"/>
      <c r="H55" s="158">
        <v>1</v>
      </c>
      <c r="I55" s="158">
        <v>1</v>
      </c>
      <c r="J55" s="118"/>
      <c r="K55" s="118"/>
      <c r="L55" s="120" t="s">
        <v>191</v>
      </c>
      <c r="M55" s="120" t="s">
        <v>133</v>
      </c>
      <c r="N55" s="144"/>
      <c r="O55" s="9"/>
    </row>
    <row r="56" spans="1:16" ht="47.25">
      <c r="A56" s="34" t="s">
        <v>45</v>
      </c>
      <c r="B56" s="131" t="s">
        <v>185</v>
      </c>
      <c r="C56" s="110">
        <v>5126.01</v>
      </c>
      <c r="D56" s="110">
        <f>C56/12*2</f>
        <v>854.33500000000004</v>
      </c>
      <c r="E56" s="110">
        <v>0</v>
      </c>
      <c r="F56" s="110">
        <v>0</v>
      </c>
      <c r="G56" s="120"/>
      <c r="H56" s="159"/>
      <c r="I56" s="159"/>
      <c r="J56" s="118"/>
      <c r="K56" s="118"/>
      <c r="L56" s="120" t="s">
        <v>192</v>
      </c>
      <c r="M56" s="120" t="s">
        <v>133</v>
      </c>
      <c r="N56" s="144"/>
      <c r="O56" s="9"/>
    </row>
    <row r="57" spans="1:16" ht="32.25" customHeight="1">
      <c r="A57" s="36" t="s">
        <v>46</v>
      </c>
      <c r="B57" s="132" t="s">
        <v>186</v>
      </c>
      <c r="C57" s="110">
        <v>1189.79</v>
      </c>
      <c r="D57" s="110">
        <f>C57/12*2</f>
        <v>198.29833333333332</v>
      </c>
      <c r="E57" s="110">
        <v>0</v>
      </c>
      <c r="F57" s="110">
        <v>0</v>
      </c>
      <c r="G57" s="120"/>
      <c r="H57" s="160"/>
      <c r="I57" s="160"/>
      <c r="J57" s="118"/>
      <c r="K57" s="118"/>
      <c r="L57" s="120" t="s">
        <v>193</v>
      </c>
      <c r="M57" s="120" t="s">
        <v>133</v>
      </c>
      <c r="N57" s="144"/>
      <c r="O57" s="9"/>
    </row>
    <row r="58" spans="1:16" ht="192.75" customHeight="1">
      <c r="A58" s="34" t="s">
        <v>47</v>
      </c>
      <c r="B58" s="131" t="s">
        <v>187</v>
      </c>
      <c r="C58" s="110">
        <v>153.61000000000001</v>
      </c>
      <c r="D58" s="110">
        <f>C58/12*2</f>
        <v>25.60166666666667</v>
      </c>
      <c r="E58" s="110">
        <v>0</v>
      </c>
      <c r="F58" s="110">
        <v>0</v>
      </c>
      <c r="G58" s="120"/>
      <c r="H58" s="118">
        <v>1</v>
      </c>
      <c r="I58" s="118">
        <v>1</v>
      </c>
      <c r="J58" s="118"/>
      <c r="K58" s="118"/>
      <c r="L58" s="120"/>
      <c r="M58" s="120"/>
      <c r="N58" s="144"/>
      <c r="O58" s="9"/>
    </row>
    <row r="59" spans="1:16" ht="15.75">
      <c r="A59" s="34" t="s">
        <v>96</v>
      </c>
      <c r="B59" s="79"/>
      <c r="C59" s="110"/>
      <c r="D59" s="110"/>
      <c r="E59" s="110"/>
      <c r="F59" s="110"/>
      <c r="G59" s="120"/>
      <c r="H59" s="118"/>
      <c r="I59" s="118"/>
      <c r="J59" s="118"/>
      <c r="K59" s="118"/>
      <c r="L59" s="120"/>
      <c r="M59" s="120"/>
      <c r="N59" s="144"/>
      <c r="O59" s="9"/>
    </row>
    <row r="60" spans="1:16" ht="15.75" hidden="1">
      <c r="A60" s="34" t="s">
        <v>48</v>
      </c>
      <c r="B60" s="79"/>
      <c r="C60" s="110"/>
      <c r="D60" s="110"/>
      <c r="E60" s="110"/>
      <c r="F60" s="110"/>
      <c r="G60" s="120"/>
      <c r="H60" s="118"/>
      <c r="I60" s="118"/>
      <c r="J60" s="118"/>
      <c r="K60" s="118"/>
      <c r="L60" s="120"/>
      <c r="M60" s="120"/>
      <c r="N60" s="144"/>
      <c r="O60" s="9"/>
    </row>
    <row r="61" spans="1:16" ht="15.75" hidden="1">
      <c r="A61" s="34" t="s">
        <v>49</v>
      </c>
      <c r="B61" s="73"/>
      <c r="C61" s="110"/>
      <c r="D61" s="110"/>
      <c r="E61" s="110"/>
      <c r="F61" s="110"/>
      <c r="G61" s="120"/>
      <c r="H61" s="118"/>
      <c r="I61" s="111"/>
      <c r="J61" s="118"/>
      <c r="K61" s="118"/>
      <c r="L61" s="120"/>
      <c r="M61" s="120"/>
      <c r="N61" s="144"/>
      <c r="O61" s="9"/>
    </row>
    <row r="62" spans="1:16" ht="15.75" hidden="1">
      <c r="A62" s="34" t="s">
        <v>50</v>
      </c>
      <c r="B62" s="80"/>
      <c r="C62" s="110"/>
      <c r="D62" s="110"/>
      <c r="E62" s="110"/>
      <c r="F62" s="110"/>
      <c r="G62" s="120"/>
      <c r="H62" s="118"/>
      <c r="I62" s="111"/>
      <c r="J62" s="118"/>
      <c r="K62" s="118"/>
      <c r="L62" s="120"/>
      <c r="M62" s="120"/>
      <c r="N62" s="144"/>
      <c r="O62" s="9"/>
    </row>
    <row r="63" spans="1:16" ht="15.75" hidden="1">
      <c r="A63" s="34" t="s">
        <v>51</v>
      </c>
      <c r="B63" s="73"/>
      <c r="C63" s="110"/>
      <c r="D63" s="110"/>
      <c r="E63" s="110"/>
      <c r="F63" s="110"/>
      <c r="G63" s="120"/>
      <c r="H63" s="118"/>
      <c r="I63" s="111"/>
      <c r="J63" s="118"/>
      <c r="K63" s="118"/>
      <c r="L63" s="120"/>
      <c r="M63" s="120"/>
      <c r="N63" s="144"/>
      <c r="O63" s="9"/>
    </row>
    <row r="64" spans="1:16" ht="15.75">
      <c r="A64" s="34" t="s">
        <v>48</v>
      </c>
      <c r="B64" s="106"/>
      <c r="C64" s="110"/>
      <c r="D64" s="110"/>
      <c r="E64" s="110"/>
      <c r="F64" s="110"/>
      <c r="G64" s="120"/>
      <c r="H64" s="118"/>
      <c r="I64" s="111"/>
      <c r="J64" s="118"/>
      <c r="K64" s="118"/>
      <c r="L64" s="120"/>
      <c r="M64" s="120"/>
      <c r="N64" s="144"/>
      <c r="O64" s="9"/>
    </row>
    <row r="65" spans="1:15" ht="15.75">
      <c r="A65" s="34"/>
      <c r="B65" s="81" t="s">
        <v>92</v>
      </c>
      <c r="C65" s="148">
        <f>C55+C56+C57+C58+C59+C64</f>
        <v>7332</v>
      </c>
      <c r="D65" s="148">
        <f>D55+D56+D57+D58+D59+D64</f>
        <v>1222</v>
      </c>
      <c r="E65" s="148">
        <f>E55+E56+E57+E58+E59+E64</f>
        <v>0</v>
      </c>
      <c r="F65" s="148">
        <f>F55+F56+F57+F58+F59+F64</f>
        <v>0</v>
      </c>
      <c r="G65" s="148">
        <f>G55+G56+G57+G58+G59+G60+G61+G62+G63</f>
        <v>0</v>
      </c>
      <c r="H65" s="10">
        <f>H55+H58+H59+H64</f>
        <v>2</v>
      </c>
      <c r="I65" s="10">
        <f>I55+I58+I59+I64</f>
        <v>2</v>
      </c>
      <c r="J65" s="10"/>
      <c r="K65" s="10"/>
      <c r="L65" s="38" t="s">
        <v>194</v>
      </c>
      <c r="M65" s="38" t="s">
        <v>133</v>
      </c>
      <c r="N65" s="144"/>
      <c r="O65" s="9"/>
    </row>
    <row r="66" spans="1:15" s="35" customFormat="1" ht="45.75" customHeight="1">
      <c r="A66" s="36" t="s">
        <v>49</v>
      </c>
      <c r="B66" s="133" t="s">
        <v>195</v>
      </c>
      <c r="C66" s="110">
        <v>907.28</v>
      </c>
      <c r="D66" s="110">
        <f>C66/12*2</f>
        <v>151.21333333333334</v>
      </c>
      <c r="E66" s="110">
        <v>0</v>
      </c>
      <c r="F66" s="110">
        <v>0</v>
      </c>
      <c r="G66" s="120"/>
      <c r="H66" s="187">
        <v>1</v>
      </c>
      <c r="I66" s="158">
        <v>1</v>
      </c>
      <c r="J66" s="118"/>
      <c r="K66" s="118"/>
      <c r="L66" s="120" t="s">
        <v>200</v>
      </c>
      <c r="M66" s="120" t="s">
        <v>133</v>
      </c>
      <c r="N66" s="144"/>
      <c r="O66" s="9"/>
    </row>
    <row r="67" spans="1:15" s="35" customFormat="1" ht="36.75" customHeight="1">
      <c r="A67" s="36" t="s">
        <v>50</v>
      </c>
      <c r="B67" s="131" t="s">
        <v>196</v>
      </c>
      <c r="C67" s="110">
        <v>192</v>
      </c>
      <c r="D67" s="110">
        <f>C67/12*2</f>
        <v>32</v>
      </c>
      <c r="E67" s="110">
        <v>0</v>
      </c>
      <c r="F67" s="110">
        <v>0</v>
      </c>
      <c r="G67" s="120"/>
      <c r="H67" s="162"/>
      <c r="I67" s="162"/>
      <c r="J67" s="118"/>
      <c r="K67" s="118"/>
      <c r="L67" s="120" t="s">
        <v>201</v>
      </c>
      <c r="M67" s="120" t="s">
        <v>133</v>
      </c>
      <c r="N67" s="144"/>
      <c r="O67" s="9"/>
    </row>
    <row r="68" spans="1:15" s="35" customFormat="1" ht="39" customHeight="1">
      <c r="A68" s="36" t="s">
        <v>51</v>
      </c>
      <c r="B68" s="133" t="s">
        <v>197</v>
      </c>
      <c r="C68" s="110">
        <v>215.2</v>
      </c>
      <c r="D68" s="110">
        <f>C68/12*2</f>
        <v>35.866666666666667</v>
      </c>
      <c r="E68" s="110">
        <v>0</v>
      </c>
      <c r="F68" s="110">
        <v>0</v>
      </c>
      <c r="G68" s="120"/>
      <c r="H68" s="162"/>
      <c r="I68" s="162"/>
      <c r="J68" s="118"/>
      <c r="K68" s="118"/>
      <c r="L68" s="120" t="s">
        <v>202</v>
      </c>
      <c r="M68" s="120" t="s">
        <v>133</v>
      </c>
      <c r="N68" s="144"/>
      <c r="O68" s="9"/>
    </row>
    <row r="69" spans="1:15" s="35" customFormat="1" ht="27.75" customHeight="1">
      <c r="A69" s="34" t="s">
        <v>137</v>
      </c>
      <c r="B69" s="134" t="s">
        <v>198</v>
      </c>
      <c r="C69" s="110">
        <v>709.21</v>
      </c>
      <c r="D69" s="110">
        <f>C69/12*2</f>
        <v>118.20166666666667</v>
      </c>
      <c r="E69" s="110">
        <v>0</v>
      </c>
      <c r="F69" s="110">
        <v>0</v>
      </c>
      <c r="G69" s="120"/>
      <c r="H69" s="163"/>
      <c r="I69" s="163"/>
      <c r="J69" s="118"/>
      <c r="K69" s="118"/>
      <c r="L69" s="120" t="s">
        <v>203</v>
      </c>
      <c r="M69" s="120" t="s">
        <v>133</v>
      </c>
      <c r="N69" s="144"/>
      <c r="O69" s="9"/>
    </row>
    <row r="70" spans="1:15" s="35" customFormat="1" ht="15.75" hidden="1">
      <c r="A70" s="34"/>
      <c r="B70" s="79"/>
      <c r="C70" s="110"/>
      <c r="D70" s="110">
        <f t="shared" ref="D70:D72" si="6">C70/12*1</f>
        <v>0</v>
      </c>
      <c r="E70" s="110"/>
      <c r="F70" s="110"/>
      <c r="G70" s="120"/>
      <c r="H70" s="112"/>
      <c r="I70" s="120"/>
      <c r="J70" s="118"/>
      <c r="K70" s="118"/>
      <c r="L70" s="120"/>
      <c r="M70" s="120"/>
      <c r="N70" s="144"/>
      <c r="O70" s="9"/>
    </row>
    <row r="71" spans="1:15" s="35" customFormat="1" ht="15.75" hidden="1">
      <c r="A71" s="34" t="s">
        <v>54</v>
      </c>
      <c r="B71" s="79"/>
      <c r="C71" s="110"/>
      <c r="D71" s="110">
        <f t="shared" si="6"/>
        <v>0</v>
      </c>
      <c r="E71" s="110"/>
      <c r="F71" s="110"/>
      <c r="G71" s="120"/>
      <c r="H71" s="118"/>
      <c r="I71" s="118"/>
      <c r="J71" s="118"/>
      <c r="K71" s="118"/>
      <c r="L71" s="120"/>
      <c r="M71" s="120"/>
      <c r="N71" s="144"/>
      <c r="O71" s="9"/>
    </row>
    <row r="72" spans="1:15" s="35" customFormat="1" ht="15.75" hidden="1">
      <c r="A72" s="34"/>
      <c r="B72" s="73"/>
      <c r="C72" s="110"/>
      <c r="D72" s="110">
        <f t="shared" si="6"/>
        <v>0</v>
      </c>
      <c r="E72" s="110"/>
      <c r="F72" s="110"/>
      <c r="G72" s="120"/>
      <c r="H72" s="118"/>
      <c r="I72" s="111"/>
      <c r="J72" s="118"/>
      <c r="K72" s="118"/>
      <c r="L72" s="120"/>
      <c r="M72" s="120"/>
      <c r="N72" s="144"/>
      <c r="O72" s="9"/>
    </row>
    <row r="73" spans="1:15" s="35" customFormat="1" ht="141.75">
      <c r="A73" s="34" t="s">
        <v>52</v>
      </c>
      <c r="B73" s="131" t="s">
        <v>199</v>
      </c>
      <c r="C73" s="110">
        <v>43.31</v>
      </c>
      <c r="D73" s="110">
        <f>C73/12*2</f>
        <v>7.2183333333333337</v>
      </c>
      <c r="E73" s="110">
        <v>0</v>
      </c>
      <c r="F73" s="110">
        <v>0</v>
      </c>
      <c r="G73" s="120"/>
      <c r="H73" s="118">
        <v>1</v>
      </c>
      <c r="I73" s="111">
        <v>1</v>
      </c>
      <c r="J73" s="118"/>
      <c r="K73" s="118"/>
      <c r="L73" s="120"/>
      <c r="M73" s="120"/>
      <c r="N73" s="144"/>
      <c r="O73" s="121"/>
    </row>
    <row r="74" spans="1:15" s="35" customFormat="1" ht="15.75">
      <c r="A74" s="34" t="s">
        <v>53</v>
      </c>
      <c r="B74" s="79"/>
      <c r="C74" s="110"/>
      <c r="D74" s="110"/>
      <c r="E74" s="110"/>
      <c r="F74" s="110"/>
      <c r="G74" s="120"/>
      <c r="H74" s="118"/>
      <c r="I74" s="111"/>
      <c r="J74" s="118"/>
      <c r="K74" s="118"/>
      <c r="L74" s="120"/>
      <c r="M74" s="120"/>
      <c r="N74" s="144"/>
      <c r="O74" s="121"/>
    </row>
    <row r="75" spans="1:15" ht="15.75">
      <c r="A75" s="34"/>
      <c r="B75" s="82" t="s">
        <v>62</v>
      </c>
      <c r="C75" s="148">
        <f>C66+C67+C68+C69+C73+C74</f>
        <v>2067</v>
      </c>
      <c r="D75" s="148">
        <f>D66+D67+D68+D69+D73</f>
        <v>344.5</v>
      </c>
      <c r="E75" s="148">
        <f>E66+E67+E68+E69</f>
        <v>0</v>
      </c>
      <c r="F75" s="148">
        <f>F66+F67+F68+F69</f>
        <v>0</v>
      </c>
      <c r="G75" s="148">
        <f>G66+G69+G70+G71+G72</f>
        <v>0</v>
      </c>
      <c r="H75" s="149">
        <f>H66+H73+H74</f>
        <v>2</v>
      </c>
      <c r="I75" s="149">
        <f>I66+I73+I74</f>
        <v>2</v>
      </c>
      <c r="J75" s="10"/>
      <c r="K75" s="10"/>
      <c r="L75" s="38" t="s">
        <v>204</v>
      </c>
      <c r="M75" s="38" t="s">
        <v>133</v>
      </c>
      <c r="N75" s="144"/>
      <c r="O75" s="9"/>
    </row>
    <row r="76" spans="1:15" s="35" customFormat="1" ht="31.5">
      <c r="A76" s="34" t="s">
        <v>54</v>
      </c>
      <c r="B76" s="131" t="s">
        <v>166</v>
      </c>
      <c r="C76" s="110">
        <v>1782.83</v>
      </c>
      <c r="D76" s="110">
        <f>C76/12*2</f>
        <v>297.13833333333332</v>
      </c>
      <c r="E76" s="110">
        <v>0</v>
      </c>
      <c r="F76" s="110">
        <v>0</v>
      </c>
      <c r="G76" s="120"/>
      <c r="H76" s="158">
        <v>1</v>
      </c>
      <c r="I76" s="161">
        <v>1</v>
      </c>
      <c r="J76" s="10"/>
      <c r="K76" s="10"/>
      <c r="L76" s="120" t="s">
        <v>167</v>
      </c>
      <c r="M76" s="120" t="s">
        <v>133</v>
      </c>
      <c r="N76" s="144"/>
      <c r="O76" s="9"/>
    </row>
    <row r="77" spans="1:15" s="35" customFormat="1" ht="54.75" customHeight="1">
      <c r="A77" s="34" t="s">
        <v>55</v>
      </c>
      <c r="B77" s="131" t="s">
        <v>168</v>
      </c>
      <c r="C77" s="110">
        <v>837.61</v>
      </c>
      <c r="D77" s="110">
        <f>C77/12*2</f>
        <v>139.60166666666666</v>
      </c>
      <c r="E77" s="110">
        <v>0</v>
      </c>
      <c r="F77" s="110">
        <v>0</v>
      </c>
      <c r="G77" s="120"/>
      <c r="H77" s="159"/>
      <c r="I77" s="162"/>
      <c r="J77" s="10"/>
      <c r="K77" s="10"/>
      <c r="L77" s="120" t="s">
        <v>169</v>
      </c>
      <c r="M77" s="120" t="s">
        <v>133</v>
      </c>
      <c r="N77" s="144"/>
      <c r="O77" s="9"/>
    </row>
    <row r="78" spans="1:15" s="35" customFormat="1" ht="15.75" hidden="1" customHeight="1">
      <c r="A78" s="34"/>
      <c r="B78" s="79"/>
      <c r="C78" s="110"/>
      <c r="D78" s="110">
        <f t="shared" ref="D78:D82" si="7">C78/12*1</f>
        <v>0</v>
      </c>
      <c r="E78" s="110"/>
      <c r="F78" s="110"/>
      <c r="G78" s="120"/>
      <c r="H78" s="159"/>
      <c r="I78" s="162"/>
      <c r="J78" s="10"/>
      <c r="K78" s="10"/>
      <c r="L78" s="120"/>
      <c r="M78" s="120"/>
      <c r="N78" s="144"/>
      <c r="O78" s="9"/>
    </row>
    <row r="79" spans="1:15" s="35" customFormat="1" ht="48.75" customHeight="1">
      <c r="A79" s="34" t="s">
        <v>97</v>
      </c>
      <c r="B79" s="131" t="s">
        <v>170</v>
      </c>
      <c r="C79" s="110">
        <v>745.53</v>
      </c>
      <c r="D79" s="110">
        <f>C79/12*2</f>
        <v>124.255</v>
      </c>
      <c r="E79" s="110">
        <v>0</v>
      </c>
      <c r="F79" s="110">
        <v>0</v>
      </c>
      <c r="G79" s="120"/>
      <c r="H79" s="159"/>
      <c r="I79" s="162"/>
      <c r="J79" s="10"/>
      <c r="K79" s="10"/>
      <c r="L79" s="120" t="s">
        <v>171</v>
      </c>
      <c r="M79" s="120" t="s">
        <v>133</v>
      </c>
      <c r="N79" s="144"/>
      <c r="O79" s="9"/>
    </row>
    <row r="80" spans="1:15" s="35" customFormat="1" ht="41.25" hidden="1" customHeight="1">
      <c r="A80" s="34"/>
      <c r="B80" s="79"/>
      <c r="C80" s="110"/>
      <c r="D80" s="110">
        <f t="shared" si="7"/>
        <v>0</v>
      </c>
      <c r="E80" s="110"/>
      <c r="F80" s="110"/>
      <c r="G80" s="120"/>
      <c r="H80" s="159"/>
      <c r="I80" s="162"/>
      <c r="J80" s="10"/>
      <c r="K80" s="10"/>
      <c r="L80" s="120"/>
      <c r="M80" s="120"/>
      <c r="N80" s="144"/>
      <c r="O80" s="9"/>
    </row>
    <row r="81" spans="1:15" s="35" customFormat="1" ht="41.25" customHeight="1">
      <c r="A81" s="34" t="s">
        <v>56</v>
      </c>
      <c r="B81" s="131" t="s">
        <v>172</v>
      </c>
      <c r="C81" s="110">
        <v>1180.73</v>
      </c>
      <c r="D81" s="110">
        <f>C81/12*2</f>
        <v>196.78833333333333</v>
      </c>
      <c r="E81" s="110">
        <v>0</v>
      </c>
      <c r="F81" s="110">
        <v>0</v>
      </c>
      <c r="G81" s="120"/>
      <c r="H81" s="159"/>
      <c r="I81" s="162"/>
      <c r="J81" s="10"/>
      <c r="K81" s="10"/>
      <c r="L81" s="120" t="s">
        <v>173</v>
      </c>
      <c r="M81" s="120" t="s">
        <v>133</v>
      </c>
      <c r="N81" s="144"/>
      <c r="O81" s="9"/>
    </row>
    <row r="82" spans="1:15" s="35" customFormat="1" ht="41.25" hidden="1" customHeight="1">
      <c r="A82" s="34"/>
      <c r="B82" s="79"/>
      <c r="C82" s="110"/>
      <c r="D82" s="110">
        <f t="shared" si="7"/>
        <v>0</v>
      </c>
      <c r="E82" s="110"/>
      <c r="F82" s="110"/>
      <c r="G82" s="120"/>
      <c r="H82" s="159"/>
      <c r="I82" s="162"/>
      <c r="J82" s="10"/>
      <c r="K82" s="10"/>
      <c r="L82" s="120"/>
      <c r="M82" s="120"/>
      <c r="N82" s="144"/>
      <c r="O82" s="9"/>
    </row>
    <row r="83" spans="1:15" s="35" customFormat="1" ht="31.5">
      <c r="A83" s="34" t="s">
        <v>57</v>
      </c>
      <c r="B83" s="131" t="s">
        <v>174</v>
      </c>
      <c r="C83" s="110">
        <v>1074.99</v>
      </c>
      <c r="D83" s="110">
        <f>C83/12*2</f>
        <v>179.16499999999999</v>
      </c>
      <c r="E83" s="110">
        <v>0</v>
      </c>
      <c r="F83" s="110">
        <v>0</v>
      </c>
      <c r="G83" s="120"/>
      <c r="H83" s="160"/>
      <c r="I83" s="163"/>
      <c r="J83" s="10"/>
      <c r="K83" s="10"/>
      <c r="L83" s="120" t="s">
        <v>175</v>
      </c>
      <c r="M83" s="120" t="s">
        <v>133</v>
      </c>
      <c r="N83" s="144"/>
      <c r="O83" s="9"/>
    </row>
    <row r="84" spans="1:15" s="35" customFormat="1" ht="271.5" customHeight="1">
      <c r="A84" s="34" t="s">
        <v>58</v>
      </c>
      <c r="B84" s="131" t="s">
        <v>188</v>
      </c>
      <c r="C84" s="113">
        <v>120.31</v>
      </c>
      <c r="D84" s="110">
        <f>C84/12*2</f>
        <v>20.051666666666666</v>
      </c>
      <c r="E84" s="113">
        <v>0</v>
      </c>
      <c r="F84" s="113">
        <v>0</v>
      </c>
      <c r="G84" s="120"/>
      <c r="H84" s="118">
        <v>1</v>
      </c>
      <c r="I84" s="119">
        <v>1</v>
      </c>
      <c r="J84" s="10"/>
      <c r="K84" s="10"/>
      <c r="L84" s="120"/>
      <c r="M84" s="120"/>
      <c r="N84" s="144"/>
      <c r="O84" s="9"/>
    </row>
    <row r="85" spans="1:15" s="35" customFormat="1" ht="15.75" hidden="1" customHeight="1">
      <c r="A85" s="34" t="s">
        <v>58</v>
      </c>
      <c r="B85" s="135"/>
      <c r="C85" s="110"/>
      <c r="D85" s="110"/>
      <c r="E85" s="110"/>
      <c r="F85" s="110"/>
      <c r="G85" s="120"/>
      <c r="H85" s="118"/>
      <c r="I85" s="119"/>
      <c r="J85" s="10"/>
      <c r="K85" s="10"/>
      <c r="L85" s="120"/>
      <c r="M85" s="120"/>
      <c r="N85" s="144"/>
      <c r="O85" s="9"/>
    </row>
    <row r="86" spans="1:15" s="35" customFormat="1" ht="15.75" hidden="1" customHeight="1">
      <c r="A86" s="34" t="s">
        <v>59</v>
      </c>
      <c r="B86" s="135"/>
      <c r="C86" s="110"/>
      <c r="D86" s="110"/>
      <c r="E86" s="110"/>
      <c r="F86" s="110"/>
      <c r="G86" s="120"/>
      <c r="H86" s="118"/>
      <c r="I86" s="119"/>
      <c r="J86" s="10"/>
      <c r="K86" s="10"/>
      <c r="L86" s="120"/>
      <c r="M86" s="120"/>
      <c r="N86" s="144"/>
      <c r="O86" s="9"/>
    </row>
    <row r="87" spans="1:15" s="35" customFormat="1" ht="15.75">
      <c r="A87" s="34" t="s">
        <v>59</v>
      </c>
      <c r="B87" s="135"/>
      <c r="C87" s="110"/>
      <c r="D87" s="110"/>
      <c r="E87" s="110"/>
      <c r="F87" s="110"/>
      <c r="G87" s="120"/>
      <c r="H87" s="118"/>
      <c r="I87" s="119"/>
      <c r="J87" s="10"/>
      <c r="K87" s="10"/>
      <c r="L87" s="120"/>
      <c r="M87" s="120"/>
      <c r="N87" s="144"/>
      <c r="O87" s="9"/>
    </row>
    <row r="88" spans="1:15" s="35" customFormat="1" ht="15.75" hidden="1" customHeight="1">
      <c r="A88" s="34" t="s">
        <v>61</v>
      </c>
      <c r="B88" s="135"/>
      <c r="C88" s="114"/>
      <c r="D88" s="114"/>
      <c r="E88" s="114"/>
      <c r="F88" s="114"/>
      <c r="G88" s="120"/>
      <c r="H88" s="118"/>
      <c r="I88" s="119"/>
      <c r="J88" s="10"/>
      <c r="K88" s="10"/>
      <c r="L88" s="118"/>
      <c r="M88" s="118"/>
      <c r="N88" s="144"/>
      <c r="O88" s="9"/>
    </row>
    <row r="89" spans="1:15" s="35" customFormat="1" ht="17.25" customHeight="1">
      <c r="A89" s="37" t="s">
        <v>60</v>
      </c>
      <c r="B89" s="135"/>
      <c r="C89" s="110"/>
      <c r="D89" s="110"/>
      <c r="E89" s="110"/>
      <c r="F89" s="110"/>
      <c r="G89" s="120"/>
      <c r="H89" s="118"/>
      <c r="I89" s="119"/>
      <c r="J89" s="10"/>
      <c r="K89" s="10"/>
      <c r="L89" s="120"/>
      <c r="M89" s="120"/>
      <c r="N89" s="10"/>
      <c r="O89" s="9"/>
    </row>
    <row r="90" spans="1:15" s="40" customFormat="1" ht="15.75" hidden="1" customHeight="1">
      <c r="A90" s="39" t="s">
        <v>99</v>
      </c>
      <c r="B90" s="79"/>
      <c r="C90" s="114"/>
      <c r="D90" s="114"/>
      <c r="E90" s="114"/>
      <c r="F90" s="114"/>
      <c r="G90" s="120"/>
      <c r="H90" s="118"/>
      <c r="I90" s="119"/>
      <c r="J90" s="10"/>
      <c r="K90" s="10"/>
      <c r="L90" s="118"/>
      <c r="M90" s="118"/>
      <c r="N90" s="10"/>
      <c r="O90" s="9"/>
    </row>
    <row r="91" spans="1:15" s="41" customFormat="1" ht="15.75">
      <c r="A91" s="39" t="s">
        <v>61</v>
      </c>
      <c r="B91" s="79"/>
      <c r="C91" s="110"/>
      <c r="D91" s="110"/>
      <c r="E91" s="110"/>
      <c r="F91" s="110"/>
      <c r="G91" s="120"/>
      <c r="H91" s="118"/>
      <c r="I91" s="119"/>
      <c r="J91" s="10"/>
      <c r="K91" s="10"/>
      <c r="L91" s="120"/>
      <c r="M91" s="120"/>
      <c r="N91" s="38"/>
      <c r="O91" s="19"/>
    </row>
    <row r="92" spans="1:15" s="41" customFormat="1" ht="15.75">
      <c r="A92" s="39" t="s">
        <v>98</v>
      </c>
      <c r="B92" s="79"/>
      <c r="C92" s="113"/>
      <c r="D92" s="113"/>
      <c r="E92" s="113"/>
      <c r="F92" s="113"/>
      <c r="G92" s="120"/>
      <c r="H92" s="118"/>
      <c r="I92" s="119"/>
      <c r="J92" s="10"/>
      <c r="K92" s="10"/>
      <c r="L92" s="120"/>
      <c r="M92" s="120"/>
      <c r="N92" s="38"/>
      <c r="O92" s="19"/>
    </row>
    <row r="93" spans="1:15" s="41" customFormat="1" ht="15.75">
      <c r="A93" s="39" t="s">
        <v>99</v>
      </c>
      <c r="B93" s="73"/>
      <c r="C93" s="110"/>
      <c r="D93" s="110"/>
      <c r="E93" s="110"/>
      <c r="F93" s="110"/>
      <c r="G93" s="120"/>
      <c r="H93" s="120"/>
      <c r="I93" s="120"/>
      <c r="J93" s="38"/>
      <c r="K93" s="38"/>
      <c r="L93" s="120"/>
      <c r="M93" s="120"/>
      <c r="N93" s="38"/>
      <c r="O93" s="19"/>
    </row>
    <row r="94" spans="1:15" s="41" customFormat="1" ht="15.75">
      <c r="A94" s="39" t="s">
        <v>100</v>
      </c>
      <c r="B94" s="79"/>
      <c r="C94" s="110"/>
      <c r="D94" s="110"/>
      <c r="E94" s="110"/>
      <c r="F94" s="110"/>
      <c r="G94" s="120"/>
      <c r="H94" s="120"/>
      <c r="I94" s="120"/>
      <c r="J94" s="38"/>
      <c r="K94" s="38"/>
      <c r="L94" s="120"/>
      <c r="M94" s="120"/>
      <c r="N94" s="38"/>
      <c r="O94" s="19"/>
    </row>
    <row r="95" spans="1:15" ht="15.75">
      <c r="A95" s="39"/>
      <c r="B95" s="83" t="s">
        <v>63</v>
      </c>
      <c r="C95" s="148">
        <f>C76+C77+C79+C81+C83+C84+C87+C89+C91+C92+C93+C94</f>
        <v>5742.0000000000009</v>
      </c>
      <c r="D95" s="148">
        <f>D76+D77+D79+D81+D83+D84+D87+D89+D91+D92+D93+D94</f>
        <v>956.99999999999989</v>
      </c>
      <c r="E95" s="148">
        <f>E76+E77+E79+E81+E83+E84+E87+E89+E91+E92+E93+E94</f>
        <v>0</v>
      </c>
      <c r="F95" s="148">
        <f>F76+F77+F79+F81+F83+F84+F87+F89+F91+F92+F93+F94</f>
        <v>0</v>
      </c>
      <c r="G95" s="148">
        <f>G76+G83+G84+G85+G86+G87+G88+G89+G90+G91+G92+G93</f>
        <v>0</v>
      </c>
      <c r="H95" s="38">
        <f>H76+H84+H87+H89+H91+H92+H93+H94</f>
        <v>2</v>
      </c>
      <c r="I95" s="38">
        <f>I76+I84+I87+I89+I91+I92+I93+I94</f>
        <v>2</v>
      </c>
      <c r="J95" s="38"/>
      <c r="K95" s="38"/>
      <c r="L95" s="38" t="s">
        <v>176</v>
      </c>
      <c r="M95" s="38" t="s">
        <v>133</v>
      </c>
      <c r="N95" s="38"/>
      <c r="O95" s="19"/>
    </row>
    <row r="96" spans="1:15" ht="53.25" customHeight="1">
      <c r="A96" s="39" t="s">
        <v>136</v>
      </c>
      <c r="B96" s="133" t="s">
        <v>161</v>
      </c>
      <c r="C96" s="114">
        <v>3569.35</v>
      </c>
      <c r="D96" s="114">
        <f>C96/12*2</f>
        <v>594.89166666666665</v>
      </c>
      <c r="E96" s="114">
        <v>0</v>
      </c>
      <c r="F96" s="114">
        <v>0</v>
      </c>
      <c r="G96" s="120"/>
      <c r="H96" s="158">
        <f>+H98+H99+H100+H102+H103</f>
        <v>1</v>
      </c>
      <c r="I96" s="161">
        <v>1</v>
      </c>
      <c r="J96" s="10"/>
      <c r="K96" s="10"/>
      <c r="L96" s="118" t="s">
        <v>162</v>
      </c>
      <c r="M96" s="118" t="s">
        <v>133</v>
      </c>
      <c r="N96" s="10"/>
      <c r="O96" s="9"/>
    </row>
    <row r="97" spans="1:15" ht="31.5">
      <c r="A97" s="39" t="s">
        <v>101</v>
      </c>
      <c r="B97" s="131" t="s">
        <v>163</v>
      </c>
      <c r="C97" s="114">
        <v>1473.73</v>
      </c>
      <c r="D97" s="114">
        <f>C97/12*2</f>
        <v>245.62166666666667</v>
      </c>
      <c r="E97" s="114">
        <v>0</v>
      </c>
      <c r="F97" s="114">
        <v>0</v>
      </c>
      <c r="G97" s="120"/>
      <c r="H97" s="163"/>
      <c r="I97" s="163"/>
      <c r="J97" s="10"/>
      <c r="K97" s="10"/>
      <c r="L97" s="118" t="s">
        <v>164</v>
      </c>
      <c r="M97" s="118" t="s">
        <v>133</v>
      </c>
      <c r="N97" s="10"/>
      <c r="O97" s="9"/>
    </row>
    <row r="98" spans="1:15" ht="174.75" customHeight="1">
      <c r="A98" s="39" t="s">
        <v>102</v>
      </c>
      <c r="B98" s="136" t="s">
        <v>189</v>
      </c>
      <c r="C98" s="114">
        <v>107.92</v>
      </c>
      <c r="D98" s="114">
        <f>C98/12*2</f>
        <v>17.986666666666668</v>
      </c>
      <c r="E98" s="114">
        <v>0</v>
      </c>
      <c r="F98" s="114">
        <v>0</v>
      </c>
      <c r="G98" s="120"/>
      <c r="H98" s="119">
        <v>1</v>
      </c>
      <c r="I98" s="119">
        <v>1</v>
      </c>
      <c r="J98" s="10"/>
      <c r="K98" s="10"/>
      <c r="L98" s="118"/>
      <c r="M98" s="118"/>
      <c r="N98" s="10"/>
      <c r="O98" s="9"/>
    </row>
    <row r="99" spans="1:15" ht="15.75">
      <c r="A99" s="39" t="s">
        <v>103</v>
      </c>
      <c r="B99" s="79"/>
      <c r="C99" s="114"/>
      <c r="D99" s="114"/>
      <c r="E99" s="114"/>
      <c r="F99" s="114"/>
      <c r="G99" s="120"/>
      <c r="H99" s="119"/>
      <c r="I99" s="119"/>
      <c r="J99" s="10"/>
      <c r="K99" s="10"/>
      <c r="L99" s="118"/>
      <c r="M99" s="118"/>
      <c r="N99" s="10"/>
      <c r="O99" s="9"/>
    </row>
    <row r="100" spans="1:15" ht="15.75">
      <c r="A100" s="39" t="s">
        <v>104</v>
      </c>
      <c r="B100" s="79"/>
      <c r="C100" s="114"/>
      <c r="D100" s="114"/>
      <c r="E100" s="114"/>
      <c r="F100" s="114"/>
      <c r="G100" s="120"/>
      <c r="H100" s="118"/>
      <c r="I100" s="118"/>
      <c r="J100" s="10"/>
      <c r="K100" s="10"/>
      <c r="L100" s="118"/>
      <c r="M100" s="118"/>
      <c r="N100" s="10"/>
      <c r="O100" s="9"/>
    </row>
    <row r="101" spans="1:15" ht="15.75" hidden="1">
      <c r="A101" s="39"/>
      <c r="B101" s="79"/>
      <c r="C101" s="114"/>
      <c r="D101" s="114"/>
      <c r="E101" s="114"/>
      <c r="F101" s="114"/>
      <c r="G101" s="120"/>
      <c r="H101" s="120"/>
      <c r="I101" s="120"/>
      <c r="J101" s="10"/>
      <c r="K101" s="10"/>
      <c r="L101" s="118"/>
      <c r="M101" s="118"/>
      <c r="N101" s="10"/>
      <c r="O101" s="9"/>
    </row>
    <row r="102" spans="1:15" ht="15.75">
      <c r="A102" s="39" t="s">
        <v>105</v>
      </c>
      <c r="B102" s="73"/>
      <c r="C102" s="114"/>
      <c r="D102" s="114"/>
      <c r="E102" s="114"/>
      <c r="F102" s="114"/>
      <c r="G102" s="120"/>
      <c r="H102" s="118"/>
      <c r="I102" s="118"/>
      <c r="J102" s="10"/>
      <c r="K102" s="10"/>
      <c r="L102" s="118"/>
      <c r="M102" s="118"/>
      <c r="N102" s="10"/>
      <c r="O102" s="9"/>
    </row>
    <row r="103" spans="1:15" ht="15.75">
      <c r="A103" s="39" t="s">
        <v>106</v>
      </c>
      <c r="B103" s="79"/>
      <c r="C103" s="114"/>
      <c r="D103" s="114"/>
      <c r="E103" s="114"/>
      <c r="F103" s="114"/>
      <c r="G103" s="120"/>
      <c r="H103" s="118"/>
      <c r="I103" s="118"/>
      <c r="J103" s="10"/>
      <c r="K103" s="10"/>
      <c r="L103" s="118"/>
      <c r="M103" s="118"/>
      <c r="N103" s="10"/>
      <c r="O103" s="9"/>
    </row>
    <row r="104" spans="1:15" ht="15.75">
      <c r="A104" s="39"/>
      <c r="B104" s="21" t="s">
        <v>64</v>
      </c>
      <c r="C104" s="22">
        <f>C96+C97+C98+C99+C100+C102+C103</f>
        <v>5151</v>
      </c>
      <c r="D104" s="22">
        <f>D96+D97+D98+D99+D100+D102+D103</f>
        <v>858.5</v>
      </c>
      <c r="E104" s="22">
        <f>E96+E97+E98+E99+E100+E102+E103</f>
        <v>0</v>
      </c>
      <c r="F104" s="22">
        <f>F96+F97+F98+F99+F100+F102+F103</f>
        <v>0</v>
      </c>
      <c r="G104" s="22">
        <f>G96+G97+G101+G102</f>
        <v>0</v>
      </c>
      <c r="H104" s="10">
        <f>H96+H98+H99+H100+H102+H103</f>
        <v>2</v>
      </c>
      <c r="I104" s="10">
        <f>I96+I98+I99+I100+I102+I103</f>
        <v>2</v>
      </c>
      <c r="J104" s="10"/>
      <c r="K104" s="10"/>
      <c r="L104" s="10" t="s">
        <v>165</v>
      </c>
      <c r="M104" s="10" t="s">
        <v>133</v>
      </c>
      <c r="N104" s="10"/>
      <c r="O104" s="9"/>
    </row>
    <row r="105" spans="1:15" ht="35.25" customHeight="1">
      <c r="A105" s="39" t="s">
        <v>107</v>
      </c>
      <c r="B105" s="131" t="s">
        <v>158</v>
      </c>
      <c r="C105" s="114">
        <v>2476.0100000000002</v>
      </c>
      <c r="D105" s="114">
        <f>C105/12*2</f>
        <v>412.66833333333335</v>
      </c>
      <c r="E105" s="114">
        <v>0</v>
      </c>
      <c r="F105" s="114">
        <v>0</v>
      </c>
      <c r="G105" s="118"/>
      <c r="H105" s="118">
        <v>1</v>
      </c>
      <c r="I105" s="118">
        <v>1</v>
      </c>
      <c r="J105" s="10"/>
      <c r="K105" s="10"/>
      <c r="L105" s="118" t="s">
        <v>160</v>
      </c>
      <c r="M105" s="118" t="s">
        <v>133</v>
      </c>
      <c r="N105" s="10"/>
      <c r="O105" s="9"/>
    </row>
    <row r="106" spans="1:15" ht="141.75">
      <c r="A106" s="39" t="s">
        <v>108</v>
      </c>
      <c r="B106" s="131" t="s">
        <v>159</v>
      </c>
      <c r="C106" s="114">
        <v>52.99</v>
      </c>
      <c r="D106" s="114">
        <f>C106/12*2</f>
        <v>8.831666666666667</v>
      </c>
      <c r="E106" s="114">
        <v>0</v>
      </c>
      <c r="F106" s="114">
        <v>0</v>
      </c>
      <c r="G106" s="118"/>
      <c r="H106" s="118">
        <v>1</v>
      </c>
      <c r="I106" s="118">
        <v>1</v>
      </c>
      <c r="J106" s="10"/>
      <c r="K106" s="10"/>
      <c r="L106" s="118"/>
      <c r="M106" s="118"/>
      <c r="N106" s="10"/>
      <c r="O106" s="9"/>
    </row>
    <row r="107" spans="1:15" ht="15.75">
      <c r="A107" s="39" t="s">
        <v>109</v>
      </c>
      <c r="B107" s="79"/>
      <c r="C107" s="114"/>
      <c r="D107" s="114"/>
      <c r="E107" s="114"/>
      <c r="F107" s="114"/>
      <c r="G107" s="118"/>
      <c r="H107" s="118"/>
      <c r="I107" s="118"/>
      <c r="J107" s="10"/>
      <c r="K107" s="10"/>
      <c r="L107" s="118"/>
      <c r="M107" s="118"/>
      <c r="N107" s="10"/>
      <c r="O107" s="9"/>
    </row>
    <row r="108" spans="1:15" ht="15.75">
      <c r="A108" s="39"/>
      <c r="B108" s="21" t="s">
        <v>65</v>
      </c>
      <c r="C108" s="22">
        <f>C105+C106+C107</f>
        <v>2529</v>
      </c>
      <c r="D108" s="22">
        <f>D105+D106+D107</f>
        <v>421.5</v>
      </c>
      <c r="E108" s="22">
        <f>E105+E106+E107</f>
        <v>0</v>
      </c>
      <c r="F108" s="22">
        <f>F105+F106+F107</f>
        <v>0</v>
      </c>
      <c r="G108" s="22">
        <f>G105+G106</f>
        <v>0</v>
      </c>
      <c r="H108" s="10">
        <f>H105+H106+H107</f>
        <v>2</v>
      </c>
      <c r="I108" s="10">
        <f>I105+I106+I107</f>
        <v>2</v>
      </c>
      <c r="J108" s="10"/>
      <c r="K108" s="10"/>
      <c r="L108" s="10" t="s">
        <v>160</v>
      </c>
      <c r="M108" s="10" t="s">
        <v>133</v>
      </c>
      <c r="N108" s="10"/>
      <c r="O108" s="9"/>
    </row>
    <row r="109" spans="1:15" ht="30.75" customHeight="1">
      <c r="A109" s="39" t="s">
        <v>110</v>
      </c>
      <c r="B109" s="133" t="s">
        <v>148</v>
      </c>
      <c r="C109" s="114">
        <v>2283.77</v>
      </c>
      <c r="D109" s="114">
        <f>C109/12*2</f>
        <v>380.62833333333333</v>
      </c>
      <c r="E109" s="114">
        <v>0</v>
      </c>
      <c r="F109" s="114">
        <v>0</v>
      </c>
      <c r="G109" s="118"/>
      <c r="H109" s="158">
        <v>1</v>
      </c>
      <c r="I109" s="158">
        <v>1</v>
      </c>
      <c r="J109" s="10"/>
      <c r="K109" s="10"/>
      <c r="L109" s="118" t="s">
        <v>149</v>
      </c>
      <c r="M109" s="118" t="s">
        <v>133</v>
      </c>
      <c r="N109" s="10"/>
      <c r="O109" s="9"/>
    </row>
    <row r="110" spans="1:15" ht="15.75">
      <c r="A110" s="39" t="s">
        <v>111</v>
      </c>
      <c r="B110" s="132" t="s">
        <v>150</v>
      </c>
      <c r="C110" s="150">
        <v>986.31</v>
      </c>
      <c r="D110" s="114">
        <f>C110/12*2</f>
        <v>164.38499999999999</v>
      </c>
      <c r="E110" s="114">
        <v>0</v>
      </c>
      <c r="F110" s="114">
        <v>0</v>
      </c>
      <c r="G110" s="118"/>
      <c r="H110" s="159"/>
      <c r="I110" s="159"/>
      <c r="J110" s="10"/>
      <c r="K110" s="10"/>
      <c r="L110" s="118" t="s">
        <v>151</v>
      </c>
      <c r="M110" s="118" t="s">
        <v>133</v>
      </c>
      <c r="N110" s="10"/>
      <c r="O110" s="9"/>
    </row>
    <row r="111" spans="1:15" ht="15.75">
      <c r="A111" s="39" t="s">
        <v>112</v>
      </c>
      <c r="B111" s="132" t="s">
        <v>152</v>
      </c>
      <c r="C111" s="151">
        <v>2457.35</v>
      </c>
      <c r="D111" s="114">
        <f>C111/12*2</f>
        <v>409.55833333333334</v>
      </c>
      <c r="E111" s="151">
        <v>0</v>
      </c>
      <c r="F111" s="151">
        <v>0</v>
      </c>
      <c r="G111" s="118"/>
      <c r="H111" s="160"/>
      <c r="I111" s="160"/>
      <c r="J111" s="10"/>
      <c r="K111" s="10"/>
      <c r="L111" s="118" t="s">
        <v>153</v>
      </c>
      <c r="M111" s="118" t="s">
        <v>133</v>
      </c>
      <c r="N111" s="10"/>
      <c r="O111" s="73"/>
    </row>
    <row r="112" spans="1:15" ht="142.5" customHeight="1">
      <c r="A112" s="39" t="s">
        <v>114</v>
      </c>
      <c r="B112" s="131" t="s">
        <v>156</v>
      </c>
      <c r="C112" s="114">
        <v>122.57</v>
      </c>
      <c r="D112" s="114">
        <f>C112/12*2</f>
        <v>20.428333333333331</v>
      </c>
      <c r="E112" s="114">
        <v>0</v>
      </c>
      <c r="F112" s="114">
        <v>0</v>
      </c>
      <c r="G112" s="118"/>
      <c r="H112" s="118">
        <v>1</v>
      </c>
      <c r="I112" s="118">
        <v>1</v>
      </c>
      <c r="J112" s="10"/>
      <c r="K112" s="10"/>
      <c r="L112" s="118"/>
      <c r="M112" s="118"/>
      <c r="N112" s="10"/>
      <c r="O112" s="9"/>
    </row>
    <row r="113" spans="1:15" ht="15.75" hidden="1" customHeight="1">
      <c r="A113" s="39" t="s">
        <v>112</v>
      </c>
      <c r="B113" s="132" t="s">
        <v>154</v>
      </c>
      <c r="C113" s="114"/>
      <c r="D113" s="114"/>
      <c r="E113" s="114"/>
      <c r="F113" s="114"/>
      <c r="G113" s="118"/>
      <c r="H113" s="118"/>
      <c r="I113" s="118"/>
      <c r="J113" s="10"/>
      <c r="K113" s="10"/>
      <c r="L113" s="118"/>
      <c r="M113" s="118"/>
      <c r="N113" s="10"/>
      <c r="O113" s="9"/>
    </row>
    <row r="114" spans="1:15" ht="15.75" hidden="1" customHeight="1">
      <c r="A114" s="39" t="s">
        <v>114</v>
      </c>
      <c r="B114" s="132" t="s">
        <v>155</v>
      </c>
      <c r="C114" s="114"/>
      <c r="D114" s="114"/>
      <c r="E114" s="114"/>
      <c r="F114" s="114"/>
      <c r="G114" s="118"/>
      <c r="H114" s="118"/>
      <c r="I114" s="118"/>
      <c r="J114" s="10"/>
      <c r="K114" s="10"/>
      <c r="L114" s="118"/>
      <c r="M114" s="118"/>
      <c r="N114" s="10"/>
      <c r="O114" s="9"/>
    </row>
    <row r="115" spans="1:15" ht="15.75">
      <c r="A115" s="39" t="s">
        <v>115</v>
      </c>
      <c r="B115" s="132"/>
      <c r="C115" s="114"/>
      <c r="D115" s="114"/>
      <c r="E115" s="114"/>
      <c r="F115" s="114"/>
      <c r="G115" s="118"/>
      <c r="H115" s="118"/>
      <c r="I115" s="118"/>
      <c r="J115" s="10"/>
      <c r="K115" s="10"/>
      <c r="L115" s="118"/>
      <c r="M115" s="118"/>
      <c r="N115" s="10"/>
      <c r="O115" s="9"/>
    </row>
    <row r="116" spans="1:15" ht="15.75">
      <c r="A116" s="39" t="s">
        <v>132</v>
      </c>
      <c r="B116" s="79"/>
      <c r="C116" s="114"/>
      <c r="D116" s="114"/>
      <c r="E116" s="114"/>
      <c r="F116" s="114"/>
      <c r="G116" s="118"/>
      <c r="H116" s="118"/>
      <c r="I116" s="118"/>
      <c r="J116" s="10"/>
      <c r="K116" s="10"/>
      <c r="L116" s="118"/>
      <c r="M116" s="118"/>
      <c r="N116" s="10"/>
      <c r="O116" s="9"/>
    </row>
    <row r="117" spans="1:15" ht="15.75">
      <c r="A117" s="39"/>
      <c r="B117" s="21" t="s">
        <v>66</v>
      </c>
      <c r="C117" s="22">
        <f>C109+C110+C111+C112+C115+C116</f>
        <v>5850</v>
      </c>
      <c r="D117" s="22">
        <f>D109+D110+D111+D112+D115+D116</f>
        <v>975</v>
      </c>
      <c r="E117" s="22">
        <f>E109+E110+E111+E112+E115+E116</f>
        <v>0</v>
      </c>
      <c r="F117" s="22">
        <f>F109+F110+F111+F112+F115+F116</f>
        <v>0</v>
      </c>
      <c r="G117" s="22">
        <f>G109+G110+G111+G112+G113+G114</f>
        <v>0</v>
      </c>
      <c r="H117" s="10">
        <f>H109+H112+H115+H116</f>
        <v>2</v>
      </c>
      <c r="I117" s="10">
        <f>I109+I112+I115+I116</f>
        <v>2</v>
      </c>
      <c r="J117" s="10"/>
      <c r="K117" s="10"/>
      <c r="L117" s="10" t="s">
        <v>157</v>
      </c>
      <c r="M117" s="10" t="s">
        <v>133</v>
      </c>
      <c r="N117" s="10"/>
      <c r="O117" s="9"/>
    </row>
    <row r="118" spans="1:15" ht="47.25">
      <c r="A118" s="39" t="s">
        <v>205</v>
      </c>
      <c r="B118" s="133" t="s">
        <v>145</v>
      </c>
      <c r="C118" s="114">
        <v>1991.38</v>
      </c>
      <c r="D118" s="114">
        <f>C118/12*2</f>
        <v>331.8966666666667</v>
      </c>
      <c r="E118" s="114">
        <v>0</v>
      </c>
      <c r="F118" s="114">
        <v>0</v>
      </c>
      <c r="G118" s="118"/>
      <c r="H118" s="118">
        <v>1</v>
      </c>
      <c r="I118" s="118">
        <v>1</v>
      </c>
      <c r="J118" s="10"/>
      <c r="K118" s="10"/>
      <c r="L118" s="118" t="s">
        <v>146</v>
      </c>
      <c r="M118" s="118" t="s">
        <v>133</v>
      </c>
      <c r="N118" s="10"/>
      <c r="O118" s="9"/>
    </row>
    <row r="119" spans="1:15" ht="144.75" customHeight="1">
      <c r="A119" s="39" t="s">
        <v>206</v>
      </c>
      <c r="B119" s="131" t="s">
        <v>147</v>
      </c>
      <c r="C119" s="114">
        <v>42.62</v>
      </c>
      <c r="D119" s="114">
        <f>C119/12*2</f>
        <v>7.1033333333333326</v>
      </c>
      <c r="E119" s="114">
        <v>0</v>
      </c>
      <c r="F119" s="114">
        <v>0</v>
      </c>
      <c r="G119" s="118"/>
      <c r="H119" s="118">
        <v>1</v>
      </c>
      <c r="I119" s="118">
        <v>1</v>
      </c>
      <c r="J119" s="10"/>
      <c r="K119" s="10"/>
      <c r="L119" s="118"/>
      <c r="M119" s="118"/>
      <c r="N119" s="10"/>
      <c r="O119" s="9"/>
    </row>
    <row r="120" spans="1:15" ht="17.25" customHeight="1">
      <c r="A120" s="39" t="s">
        <v>207</v>
      </c>
      <c r="B120" s="137"/>
      <c r="C120" s="114"/>
      <c r="D120" s="114"/>
      <c r="E120" s="114"/>
      <c r="F120" s="114"/>
      <c r="G120" s="118"/>
      <c r="H120" s="118"/>
      <c r="I120" s="118"/>
      <c r="J120" s="10"/>
      <c r="K120" s="10"/>
      <c r="L120" s="118"/>
      <c r="M120" s="118"/>
      <c r="N120" s="10"/>
      <c r="O120" s="117"/>
    </row>
    <row r="121" spans="1:15" ht="17.25" customHeight="1">
      <c r="A121" s="39" t="s">
        <v>116</v>
      </c>
      <c r="B121" s="137"/>
      <c r="C121" s="114"/>
      <c r="D121" s="114"/>
      <c r="E121" s="114"/>
      <c r="F121" s="114"/>
      <c r="G121" s="118"/>
      <c r="H121" s="118"/>
      <c r="I121" s="118"/>
      <c r="J121" s="10"/>
      <c r="K121" s="10"/>
      <c r="L121" s="118"/>
      <c r="M121" s="118"/>
      <c r="N121" s="10"/>
      <c r="O121" s="117"/>
    </row>
    <row r="122" spans="1:15" ht="15.75">
      <c r="A122" s="39"/>
      <c r="B122" s="21" t="s">
        <v>67</v>
      </c>
      <c r="C122" s="22">
        <f>C118+C119</f>
        <v>2034</v>
      </c>
      <c r="D122" s="22">
        <f>D118+D119</f>
        <v>339.00000000000006</v>
      </c>
      <c r="E122" s="22">
        <f>E118+E119</f>
        <v>0</v>
      </c>
      <c r="F122" s="22">
        <f>F118+F119</f>
        <v>0</v>
      </c>
      <c r="G122" s="22">
        <f>G118+G119</f>
        <v>0</v>
      </c>
      <c r="H122" s="10">
        <f>H118+H119+H120+H121</f>
        <v>2</v>
      </c>
      <c r="I122" s="10">
        <f>I118+I119+I120+I121</f>
        <v>2</v>
      </c>
      <c r="J122" s="10"/>
      <c r="K122" s="10"/>
      <c r="L122" s="10" t="s">
        <v>146</v>
      </c>
      <c r="M122" s="10" t="s">
        <v>133</v>
      </c>
      <c r="N122" s="10"/>
      <c r="O122" s="9"/>
    </row>
    <row r="123" spans="1:15" ht="15.75">
      <c r="A123" s="39" t="s">
        <v>208</v>
      </c>
      <c r="B123" s="134" t="s">
        <v>177</v>
      </c>
      <c r="C123" s="114">
        <v>3047.35</v>
      </c>
      <c r="D123" s="114">
        <f>C123/12*2</f>
        <v>507.89166666666665</v>
      </c>
      <c r="E123" s="114">
        <v>0</v>
      </c>
      <c r="F123" s="114">
        <v>0</v>
      </c>
      <c r="G123" s="115"/>
      <c r="H123" s="158">
        <v>1</v>
      </c>
      <c r="I123" s="161">
        <v>1</v>
      </c>
      <c r="J123" s="10"/>
      <c r="K123" s="10"/>
      <c r="L123" s="118" t="s">
        <v>180</v>
      </c>
      <c r="M123" s="118" t="s">
        <v>133</v>
      </c>
      <c r="N123" s="10"/>
      <c r="O123" s="9"/>
    </row>
    <row r="124" spans="1:15" ht="15.75" hidden="1" customHeight="1">
      <c r="A124" s="39" t="s">
        <v>116</v>
      </c>
      <c r="B124" s="79"/>
      <c r="C124" s="114"/>
      <c r="D124" s="114">
        <f t="shared" ref="D124:D128" si="8">C124/12*1</f>
        <v>0</v>
      </c>
      <c r="E124" s="114"/>
      <c r="F124" s="114"/>
      <c r="G124" s="115"/>
      <c r="H124" s="159"/>
      <c r="I124" s="162"/>
      <c r="J124" s="10"/>
      <c r="K124" s="10"/>
      <c r="L124" s="118"/>
      <c r="M124" s="118"/>
      <c r="N124" s="10"/>
      <c r="O124" s="9"/>
    </row>
    <row r="125" spans="1:15" ht="15.75">
      <c r="A125" s="39" t="s">
        <v>138</v>
      </c>
      <c r="B125" s="57" t="s">
        <v>178</v>
      </c>
      <c r="C125" s="114">
        <v>1950.68</v>
      </c>
      <c r="D125" s="114">
        <f>C125/12*2</f>
        <v>325.11333333333334</v>
      </c>
      <c r="E125" s="114">
        <v>0</v>
      </c>
      <c r="F125" s="114">
        <v>0</v>
      </c>
      <c r="G125" s="115"/>
      <c r="H125" s="159"/>
      <c r="I125" s="162"/>
      <c r="J125" s="10"/>
      <c r="K125" s="10"/>
      <c r="L125" s="118" t="s">
        <v>181</v>
      </c>
      <c r="M125" s="118" t="s">
        <v>133</v>
      </c>
      <c r="N125" s="10"/>
      <c r="O125" s="9"/>
    </row>
    <row r="126" spans="1:15" ht="15.75">
      <c r="A126" s="39" t="s">
        <v>117</v>
      </c>
      <c r="B126" s="134" t="s">
        <v>179</v>
      </c>
      <c r="C126" s="114">
        <v>655.97</v>
      </c>
      <c r="D126" s="114">
        <f>C126/12*2</f>
        <v>109.32833333333333</v>
      </c>
      <c r="E126" s="114">
        <v>0</v>
      </c>
      <c r="F126" s="114">
        <v>0</v>
      </c>
      <c r="G126" s="115"/>
      <c r="H126" s="160"/>
      <c r="I126" s="163"/>
      <c r="J126" s="10"/>
      <c r="K126" s="10"/>
      <c r="L126" s="118" t="s">
        <v>182</v>
      </c>
      <c r="M126" s="118" t="s">
        <v>133</v>
      </c>
      <c r="N126" s="10"/>
      <c r="O126" s="9"/>
    </row>
    <row r="127" spans="1:15" ht="15.75" hidden="1">
      <c r="A127" s="39" t="s">
        <v>117</v>
      </c>
      <c r="B127" s="73"/>
      <c r="C127" s="114"/>
      <c r="D127" s="114">
        <f t="shared" si="8"/>
        <v>0</v>
      </c>
      <c r="E127" s="114"/>
      <c r="F127" s="114"/>
      <c r="G127" s="115"/>
      <c r="H127" s="118"/>
      <c r="I127" s="118"/>
      <c r="J127" s="10"/>
      <c r="K127" s="10"/>
      <c r="L127" s="118"/>
      <c r="M127" s="118"/>
      <c r="N127" s="10"/>
      <c r="O127" s="9"/>
    </row>
    <row r="128" spans="1:15" ht="15.75" hidden="1">
      <c r="A128" s="39" t="s">
        <v>121</v>
      </c>
      <c r="B128" s="73"/>
      <c r="C128" s="114"/>
      <c r="D128" s="114">
        <f t="shared" si="8"/>
        <v>0</v>
      </c>
      <c r="E128" s="114"/>
      <c r="F128" s="114"/>
      <c r="G128" s="115"/>
      <c r="H128" s="118"/>
      <c r="I128" s="118"/>
      <c r="J128" s="10"/>
      <c r="K128" s="10"/>
      <c r="L128" s="118"/>
      <c r="M128" s="118"/>
      <c r="N128" s="10"/>
      <c r="O128" s="9"/>
    </row>
    <row r="129" spans="1:15" ht="143.25" customHeight="1">
      <c r="A129" s="39" t="s">
        <v>121</v>
      </c>
      <c r="B129" s="131" t="s">
        <v>190</v>
      </c>
      <c r="C129" s="114">
        <v>121</v>
      </c>
      <c r="D129" s="114">
        <f>C129/12*2</f>
        <v>20.166666666666668</v>
      </c>
      <c r="E129" s="114"/>
      <c r="F129" s="114">
        <v>0</v>
      </c>
      <c r="G129" s="115"/>
      <c r="H129" s="118">
        <v>1</v>
      </c>
      <c r="I129" s="118">
        <v>1</v>
      </c>
      <c r="J129" s="10"/>
      <c r="K129" s="10"/>
      <c r="L129" s="118"/>
      <c r="M129" s="118"/>
      <c r="N129" s="10"/>
      <c r="O129" s="9"/>
    </row>
    <row r="130" spans="1:15" ht="15.75">
      <c r="A130" s="39" t="s">
        <v>139</v>
      </c>
      <c r="B130" s="79"/>
      <c r="C130" s="114"/>
      <c r="D130" s="114"/>
      <c r="E130" s="114"/>
      <c r="F130" s="114"/>
      <c r="G130" s="115"/>
      <c r="H130" s="118"/>
      <c r="I130" s="118"/>
      <c r="J130" s="10"/>
      <c r="K130" s="10"/>
      <c r="L130" s="118"/>
      <c r="M130" s="118"/>
      <c r="N130" s="10"/>
      <c r="O130" s="9"/>
    </row>
    <row r="131" spans="1:15" ht="15.75">
      <c r="A131" s="39"/>
      <c r="B131" s="21" t="s">
        <v>68</v>
      </c>
      <c r="C131" s="22">
        <f>C123+C125+C126+C129+C130</f>
        <v>5775</v>
      </c>
      <c r="D131" s="22">
        <f>D123+D125+D126+D129+D130</f>
        <v>962.5</v>
      </c>
      <c r="E131" s="22">
        <f>E123+E125+E126+E129+E130</f>
        <v>0</v>
      </c>
      <c r="F131" s="22">
        <f>F123+F125+F126+F129+F130</f>
        <v>0</v>
      </c>
      <c r="G131" s="22">
        <f t="shared" ref="G131:G132" si="9">E131-F131</f>
        <v>0</v>
      </c>
      <c r="H131" s="10">
        <f>H123+H129+H130</f>
        <v>2</v>
      </c>
      <c r="I131" s="10">
        <f>I123+I129+I130</f>
        <v>2</v>
      </c>
      <c r="J131" s="10"/>
      <c r="K131" s="10"/>
      <c r="L131" s="10" t="s">
        <v>183</v>
      </c>
      <c r="M131" s="10" t="s">
        <v>133</v>
      </c>
      <c r="N131" s="10"/>
      <c r="O131" s="9"/>
    </row>
    <row r="132" spans="1:15" ht="15.75">
      <c r="A132" s="39"/>
      <c r="B132" s="84" t="s">
        <v>69</v>
      </c>
      <c r="C132" s="22">
        <f>C65+C75+C95+C104+C108+C117+C122+C131</f>
        <v>36480</v>
      </c>
      <c r="D132" s="22">
        <f>D65+D75+D95+D104+D108+D117+D122+D131</f>
        <v>6080</v>
      </c>
      <c r="E132" s="22">
        <f>E65+E75+E95+E104+E108+E117+E122+E131</f>
        <v>0</v>
      </c>
      <c r="F132" s="22">
        <f>F65+F75+F95+F104+F108+F117+F122+F131</f>
        <v>0</v>
      </c>
      <c r="G132" s="22">
        <f t="shared" si="9"/>
        <v>0</v>
      </c>
      <c r="H132" s="152">
        <f>H65+H75+H95+H104+H108+H117+H122+H131</f>
        <v>16</v>
      </c>
      <c r="I132" s="152">
        <f>I65+I75+I95+I104+I108+I117+I122+I131</f>
        <v>16</v>
      </c>
      <c r="J132" s="10"/>
      <c r="K132" s="10"/>
      <c r="L132" s="10" t="s">
        <v>209</v>
      </c>
      <c r="M132" s="10" t="s">
        <v>133</v>
      </c>
      <c r="N132" s="10"/>
      <c r="O132" s="9"/>
    </row>
    <row r="133" spans="1:15" ht="15.75">
      <c r="A133" s="39"/>
      <c r="B133" s="21"/>
      <c r="C133" s="22"/>
      <c r="D133" s="22"/>
      <c r="E133" s="118"/>
      <c r="F133" s="118"/>
      <c r="G133" s="118"/>
      <c r="H133" s="10"/>
      <c r="I133" s="10"/>
      <c r="J133" s="10"/>
      <c r="K133" s="10"/>
      <c r="L133" s="10"/>
      <c r="M133" s="18"/>
      <c r="N133" s="10"/>
      <c r="O133" s="9"/>
    </row>
    <row r="134" spans="1:15" ht="15.75">
      <c r="A134" s="64" t="s">
        <v>72</v>
      </c>
      <c r="B134" s="20" t="s">
        <v>2</v>
      </c>
      <c r="C134" s="102">
        <f>C135+C150+C151-0.06</f>
        <v>48169.100999999995</v>
      </c>
      <c r="D134" s="102">
        <f>D135+D150+D151</f>
        <v>7990.25</v>
      </c>
      <c r="E134" s="102">
        <f>E135+E150+E151</f>
        <v>2246.1259789680553</v>
      </c>
      <c r="F134" s="102">
        <f>F136+F137+F138+F139+F140+F141+F142+F143+F144+F145+F146+F147+F148</f>
        <v>0</v>
      </c>
      <c r="G134" s="102">
        <f>G135+G150+G151+19853.21</f>
        <v>22092.149873472223</v>
      </c>
      <c r="H134" s="10">
        <f>H135+H150+H151</f>
        <v>2</v>
      </c>
      <c r="I134" s="10">
        <f>I135+I150+I151</f>
        <v>2</v>
      </c>
      <c r="J134" s="10"/>
      <c r="K134" s="10"/>
      <c r="L134" s="10" t="s">
        <v>235</v>
      </c>
      <c r="M134" s="10" t="s">
        <v>133</v>
      </c>
      <c r="N134" s="10"/>
      <c r="O134" s="9"/>
    </row>
    <row r="135" spans="1:15" ht="31.5">
      <c r="A135" s="64"/>
      <c r="B135" s="20" t="s">
        <v>218</v>
      </c>
      <c r="C135" s="102">
        <f>C136+C137+C138+C139+C140+C141+C142+C143+C144+C145+C146+C147+C148+C149</f>
        <v>33537.360999999997</v>
      </c>
      <c r="D135" s="102">
        <f>D136+D137+D138+D139+D140+D141+D142+D143+D144+D145+D146+D147+D148</f>
        <v>5551.6166666666668</v>
      </c>
      <c r="E135" s="102">
        <f>E136+E137+E138+E139+E140+E141+E142+E143+E144+E145+E146+E147+E148+E149+0.06</f>
        <v>1049.8259789680553</v>
      </c>
      <c r="F135" s="102">
        <v>0</v>
      </c>
      <c r="G135" s="102">
        <f>G136+G137+G138+G139+G140+G141+G142+G143+G144+G145+G146+G147+G148</f>
        <v>1042.639873472222</v>
      </c>
      <c r="H135" s="10">
        <f>H136+H138+H139+H140+H141+H142+H143+H144+H145+H146+H147+H148+H149</f>
        <v>2</v>
      </c>
      <c r="I135" s="10">
        <f>I136+I138+I139+I140+I141+I142+I143+I144+I145+I146+I147+I148+I149</f>
        <v>2</v>
      </c>
      <c r="J135" s="10"/>
      <c r="K135" s="10"/>
      <c r="L135" s="10" t="s">
        <v>235</v>
      </c>
      <c r="M135" s="10" t="s">
        <v>133</v>
      </c>
      <c r="N135" s="10"/>
      <c r="O135" s="122"/>
    </row>
    <row r="136" spans="1:15" ht="78.75">
      <c r="A136" s="39" t="s">
        <v>73</v>
      </c>
      <c r="B136" s="138" t="s">
        <v>211</v>
      </c>
      <c r="C136" s="114">
        <v>1875.0540000000001</v>
      </c>
      <c r="D136" s="116">
        <f>C136/12*2</f>
        <v>312.50900000000001</v>
      </c>
      <c r="E136" s="114">
        <f>D136/12*2.2537</f>
        <v>58.691794441666666</v>
      </c>
      <c r="F136" s="114">
        <v>0</v>
      </c>
      <c r="G136" s="102">
        <f t="shared" ref="G136:G148" si="10">E136-F136</f>
        <v>58.691794441666666</v>
      </c>
      <c r="H136" s="158">
        <v>1</v>
      </c>
      <c r="I136" s="158">
        <v>1</v>
      </c>
      <c r="J136" s="10"/>
      <c r="K136" s="10"/>
      <c r="L136" s="118" t="s">
        <v>225</v>
      </c>
      <c r="M136" s="118" t="s">
        <v>133</v>
      </c>
      <c r="N136" s="10"/>
      <c r="O136" s="9"/>
    </row>
    <row r="137" spans="1:15" ht="68.25" customHeight="1">
      <c r="A137" s="39" t="s">
        <v>124</v>
      </c>
      <c r="B137" s="138" t="s">
        <v>212</v>
      </c>
      <c r="C137" s="114">
        <v>6444.7150000000001</v>
      </c>
      <c r="D137" s="116">
        <f>C137/12*2</f>
        <v>1074.1191666666666</v>
      </c>
      <c r="E137" s="114">
        <f>D137/12*2.2537</f>
        <v>201.72853049305553</v>
      </c>
      <c r="F137" s="114">
        <v>0</v>
      </c>
      <c r="G137" s="102">
        <f t="shared" si="10"/>
        <v>201.72853049305553</v>
      </c>
      <c r="H137" s="160"/>
      <c r="I137" s="160"/>
      <c r="J137" s="10"/>
      <c r="K137" s="10"/>
      <c r="L137" s="118" t="s">
        <v>210</v>
      </c>
      <c r="M137" s="118" t="s">
        <v>133</v>
      </c>
      <c r="N137" s="10"/>
      <c r="O137" s="9"/>
    </row>
    <row r="138" spans="1:15" ht="226.5" customHeight="1">
      <c r="A138" s="39" t="s">
        <v>125</v>
      </c>
      <c r="B138" s="138" t="s">
        <v>213</v>
      </c>
      <c r="C138" s="114">
        <v>19.867999999999999</v>
      </c>
      <c r="D138" s="116">
        <f>C138/12*2</f>
        <v>3.3113333333333332</v>
      </c>
      <c r="E138" s="114">
        <f>D138/12*2.2537</f>
        <v>0.62189599444444432</v>
      </c>
      <c r="F138" s="114">
        <v>0</v>
      </c>
      <c r="G138" s="102">
        <f t="shared" si="10"/>
        <v>0.62189599444444432</v>
      </c>
      <c r="H138" s="118">
        <v>1</v>
      </c>
      <c r="I138" s="118">
        <v>1</v>
      </c>
      <c r="J138" s="10"/>
      <c r="K138" s="10"/>
      <c r="L138" s="118"/>
      <c r="M138" s="118"/>
      <c r="N138" s="10"/>
      <c r="O138" s="9"/>
    </row>
    <row r="139" spans="1:15" ht="101.25" customHeight="1">
      <c r="A139" s="39" t="s">
        <v>126</v>
      </c>
      <c r="B139" s="57"/>
      <c r="C139" s="114"/>
      <c r="D139" s="116"/>
      <c r="E139" s="114"/>
      <c r="F139" s="114"/>
      <c r="G139" s="102"/>
      <c r="H139" s="118"/>
      <c r="I139" s="118"/>
      <c r="J139" s="10"/>
      <c r="K139" s="10"/>
      <c r="L139" s="118"/>
      <c r="M139" s="118"/>
      <c r="N139" s="10"/>
      <c r="O139" s="9"/>
    </row>
    <row r="140" spans="1:15" ht="36" customHeight="1">
      <c r="A140" s="39" t="s">
        <v>127</v>
      </c>
      <c r="B140" s="77"/>
      <c r="C140" s="114"/>
      <c r="D140" s="116"/>
      <c r="E140" s="114"/>
      <c r="F140" s="114"/>
      <c r="G140" s="102"/>
      <c r="H140" s="118"/>
      <c r="I140" s="118"/>
      <c r="J140" s="10"/>
      <c r="K140" s="10"/>
      <c r="L140" s="118"/>
      <c r="M140" s="118"/>
      <c r="N140" s="10"/>
      <c r="O140" s="9"/>
    </row>
    <row r="141" spans="1:15" ht="45.75" customHeight="1">
      <c r="A141" s="39" t="s">
        <v>128</v>
      </c>
      <c r="B141" s="78"/>
      <c r="C141" s="114"/>
      <c r="D141" s="116"/>
      <c r="E141" s="114"/>
      <c r="F141" s="114"/>
      <c r="G141" s="102"/>
      <c r="H141" s="118"/>
      <c r="I141" s="118"/>
      <c r="J141" s="10"/>
      <c r="K141" s="10"/>
      <c r="L141" s="118"/>
      <c r="M141" s="118"/>
      <c r="N141" s="10"/>
      <c r="O141" s="9"/>
    </row>
    <row r="142" spans="1:15" ht="42" customHeight="1">
      <c r="A142" s="39" t="s">
        <v>131</v>
      </c>
      <c r="B142" s="73"/>
      <c r="C142" s="114"/>
      <c r="D142" s="116"/>
      <c r="E142" s="114"/>
      <c r="F142" s="114"/>
      <c r="G142" s="102"/>
      <c r="H142" s="118"/>
      <c r="I142" s="118"/>
      <c r="J142" s="10"/>
      <c r="K142" s="10"/>
      <c r="L142" s="118"/>
      <c r="M142" s="118"/>
      <c r="N142" s="10"/>
      <c r="O142" s="9"/>
    </row>
    <row r="143" spans="1:15" ht="42.75" customHeight="1">
      <c r="A143" s="39" t="s">
        <v>134</v>
      </c>
      <c r="B143" s="73"/>
      <c r="C143" s="114"/>
      <c r="D143" s="116"/>
      <c r="E143" s="114"/>
      <c r="F143" s="114"/>
      <c r="G143" s="102"/>
      <c r="H143" s="118"/>
      <c r="I143" s="118"/>
      <c r="J143" s="10"/>
      <c r="K143" s="10"/>
      <c r="L143" s="118"/>
      <c r="M143" s="118"/>
      <c r="N143" s="10"/>
      <c r="O143" s="9"/>
    </row>
    <row r="144" spans="1:15" ht="42.75" customHeight="1">
      <c r="A144" s="39" t="s">
        <v>135</v>
      </c>
      <c r="B144" s="73"/>
      <c r="C144" s="114"/>
      <c r="D144" s="116"/>
      <c r="E144" s="114"/>
      <c r="F144" s="114"/>
      <c r="G144" s="102"/>
      <c r="H144" s="118"/>
      <c r="I144" s="118"/>
      <c r="J144" s="10"/>
      <c r="K144" s="10"/>
      <c r="L144" s="118"/>
      <c r="M144" s="118"/>
      <c r="N144" s="10"/>
      <c r="O144" s="9"/>
    </row>
    <row r="145" spans="1:15" ht="43.5" customHeight="1">
      <c r="A145" s="39" t="s">
        <v>141</v>
      </c>
      <c r="B145" s="73"/>
      <c r="C145" s="114"/>
      <c r="D145" s="116"/>
      <c r="E145" s="114"/>
      <c r="F145" s="114"/>
      <c r="G145" s="102"/>
      <c r="H145" s="118"/>
      <c r="I145" s="118"/>
      <c r="J145" s="10"/>
      <c r="K145" s="10"/>
      <c r="L145" s="118"/>
      <c r="M145" s="18"/>
      <c r="N145" s="10"/>
      <c r="O145" s="9"/>
    </row>
    <row r="146" spans="1:15" ht="46.5" customHeight="1">
      <c r="A146" s="39" t="s">
        <v>142</v>
      </c>
      <c r="B146" s="73"/>
      <c r="C146" s="114"/>
      <c r="D146" s="116"/>
      <c r="E146" s="114"/>
      <c r="F146" s="114"/>
      <c r="G146" s="102"/>
      <c r="H146" s="118"/>
      <c r="I146" s="118"/>
      <c r="J146" s="10"/>
      <c r="K146" s="10"/>
      <c r="L146" s="118"/>
      <c r="M146" s="118"/>
      <c r="N146" s="10"/>
      <c r="O146" s="9"/>
    </row>
    <row r="147" spans="1:15" ht="47.25" customHeight="1">
      <c r="A147" s="39" t="s">
        <v>143</v>
      </c>
      <c r="B147" s="73"/>
      <c r="C147" s="114"/>
      <c r="D147" s="116"/>
      <c r="E147" s="114"/>
      <c r="F147" s="114"/>
      <c r="G147" s="102"/>
      <c r="H147" s="118"/>
      <c r="I147" s="118"/>
      <c r="J147" s="10"/>
      <c r="K147" s="10"/>
      <c r="L147" s="118"/>
      <c r="M147" s="18"/>
      <c r="N147" s="10"/>
      <c r="O147" s="9"/>
    </row>
    <row r="148" spans="1:15" ht="77.25" customHeight="1">
      <c r="A148" s="39" t="s">
        <v>144</v>
      </c>
      <c r="B148" s="88" t="s">
        <v>130</v>
      </c>
      <c r="C148" s="114">
        <v>24970.062999999998</v>
      </c>
      <c r="D148" s="116">
        <f>C148/12*2</f>
        <v>4161.6771666666664</v>
      </c>
      <c r="E148" s="114">
        <f>D148/12*2.2537</f>
        <v>781.59765254305546</v>
      </c>
      <c r="F148" s="114">
        <v>0</v>
      </c>
      <c r="G148" s="116">
        <f t="shared" si="10"/>
        <v>781.59765254305546</v>
      </c>
      <c r="H148" s="118">
        <v>0</v>
      </c>
      <c r="I148" s="118">
        <v>0</v>
      </c>
      <c r="J148" s="10"/>
      <c r="K148" s="10"/>
      <c r="L148" s="118" t="s">
        <v>233</v>
      </c>
      <c r="M148" s="18" t="s">
        <v>133</v>
      </c>
      <c r="N148" s="10"/>
      <c r="O148" s="9"/>
    </row>
    <row r="149" spans="1:15" ht="291.75" customHeight="1">
      <c r="A149" s="39" t="s">
        <v>230</v>
      </c>
      <c r="B149" s="153" t="s">
        <v>234</v>
      </c>
      <c r="C149" s="22">
        <v>227.661</v>
      </c>
      <c r="D149" s="116">
        <f>C149/12*2</f>
        <v>37.9435</v>
      </c>
      <c r="E149" s="114">
        <f>D149/12*2.2537</f>
        <v>7.1261054958333325</v>
      </c>
      <c r="F149" s="114"/>
      <c r="G149" s="116"/>
      <c r="H149" s="118">
        <v>0</v>
      </c>
      <c r="I149" s="118">
        <v>0</v>
      </c>
      <c r="J149" s="10"/>
      <c r="K149" s="10"/>
      <c r="L149" s="154">
        <v>1</v>
      </c>
      <c r="M149" s="18">
        <v>0</v>
      </c>
      <c r="N149" s="10"/>
      <c r="O149" s="139"/>
    </row>
    <row r="150" spans="1:15" ht="77.25" customHeight="1">
      <c r="A150" s="39" t="s">
        <v>231</v>
      </c>
      <c r="B150" s="140" t="s">
        <v>219</v>
      </c>
      <c r="C150" s="48">
        <v>10063.6</v>
      </c>
      <c r="D150" s="155">
        <f>C150/12*2</f>
        <v>1677.2666666666667</v>
      </c>
      <c r="E150" s="48">
        <v>946.2</v>
      </c>
      <c r="F150" s="48">
        <v>0</v>
      </c>
      <c r="G150" s="48">
        <f>E150-F150</f>
        <v>946.2</v>
      </c>
      <c r="H150" s="118">
        <v>0</v>
      </c>
      <c r="I150" s="118">
        <v>0</v>
      </c>
      <c r="J150" s="10"/>
      <c r="K150" s="10"/>
      <c r="L150" s="144" t="s">
        <v>133</v>
      </c>
      <c r="M150" s="20" t="s">
        <v>133</v>
      </c>
      <c r="N150" s="10"/>
      <c r="O150" s="122"/>
    </row>
    <row r="151" spans="1:15" ht="77.25" customHeight="1">
      <c r="A151" s="39" t="s">
        <v>232</v>
      </c>
      <c r="B151" s="123" t="s">
        <v>220</v>
      </c>
      <c r="C151" s="48">
        <v>4568.2</v>
      </c>
      <c r="D151" s="155">
        <f>C151/12*2</f>
        <v>761.36666666666667</v>
      </c>
      <c r="E151" s="48">
        <v>250.1</v>
      </c>
      <c r="F151" s="48">
        <v>0</v>
      </c>
      <c r="G151" s="48">
        <f>E151-F151</f>
        <v>250.1</v>
      </c>
      <c r="H151" s="118">
        <v>0</v>
      </c>
      <c r="I151" s="118">
        <v>0</v>
      </c>
      <c r="J151" s="10"/>
      <c r="K151" s="10"/>
      <c r="L151" s="144" t="s">
        <v>133</v>
      </c>
      <c r="M151" s="20" t="s">
        <v>133</v>
      </c>
      <c r="N151" s="10"/>
      <c r="O151" s="122"/>
    </row>
    <row r="152" spans="1:15" ht="28.5">
      <c r="A152" s="38" t="s">
        <v>89</v>
      </c>
      <c r="B152" s="65" t="s">
        <v>23</v>
      </c>
      <c r="C152" s="142">
        <v>0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  <c r="I152" s="142">
        <v>0</v>
      </c>
      <c r="J152" s="144">
        <v>0</v>
      </c>
      <c r="K152" s="144">
        <v>0</v>
      </c>
      <c r="L152" s="144">
        <v>0</v>
      </c>
      <c r="M152" s="20">
        <v>0</v>
      </c>
      <c r="N152" s="144">
        <v>0</v>
      </c>
      <c r="O152" s="101">
        <v>0</v>
      </c>
    </row>
    <row r="153" spans="1:15" ht="15.75">
      <c r="A153" s="11"/>
      <c r="B153" s="118" t="s">
        <v>13</v>
      </c>
      <c r="C153" s="12"/>
      <c r="D153" s="12"/>
      <c r="E153" s="12"/>
      <c r="F153" s="12"/>
      <c r="G153" s="13"/>
      <c r="H153" s="19"/>
      <c r="I153" s="20"/>
      <c r="J153" s="144"/>
      <c r="K153" s="144"/>
      <c r="L153" s="144"/>
      <c r="M153" s="144"/>
      <c r="N153" s="13"/>
      <c r="O153" s="8"/>
    </row>
    <row r="154" spans="1:15" ht="15.75">
      <c r="A154" s="176" t="s">
        <v>140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56"/>
      <c r="O154" s="2"/>
    </row>
    <row r="155" spans="1:15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57"/>
    </row>
    <row r="156" spans="1:15">
      <c r="A156" s="141"/>
      <c r="B156" s="178"/>
      <c r="C156" s="178"/>
      <c r="D156" s="141"/>
      <c r="E156" s="141"/>
      <c r="F156" s="141"/>
      <c r="G156" s="141"/>
      <c r="H156" s="35"/>
      <c r="I156" s="35"/>
      <c r="J156" s="35"/>
      <c r="K156" s="35"/>
      <c r="L156" s="35"/>
      <c r="M156" s="35"/>
      <c r="N156" s="141"/>
    </row>
    <row r="157" spans="1:15">
      <c r="A157" s="175" t="s">
        <v>91</v>
      </c>
      <c r="B157" s="175"/>
      <c r="C157" s="175"/>
      <c r="D157" s="175"/>
      <c r="E157" s="175"/>
      <c r="F157" s="175"/>
      <c r="G157" s="35"/>
      <c r="H157" s="35"/>
      <c r="I157" s="35"/>
      <c r="J157" s="35"/>
      <c r="K157" s="35"/>
      <c r="L157" s="35"/>
      <c r="M157" s="35"/>
      <c r="N157" s="35"/>
    </row>
    <row r="158" spans="1:15">
      <c r="A158" s="175"/>
      <c r="B158" s="175"/>
      <c r="C158" s="175"/>
      <c r="D158" s="175"/>
      <c r="E158" s="175"/>
      <c r="F158" s="175"/>
      <c r="G158" s="35"/>
      <c r="H158" s="35"/>
      <c r="I158" s="35"/>
      <c r="J158" s="35"/>
      <c r="K158" s="35"/>
      <c r="L158" s="35"/>
      <c r="M158" s="35"/>
      <c r="N158" s="35"/>
    </row>
    <row r="159" spans="1:15">
      <c r="A159" s="175"/>
      <c r="B159" s="175"/>
      <c r="C159" s="175"/>
      <c r="D159" s="175"/>
      <c r="E159" s="175"/>
      <c r="F159" s="175"/>
      <c r="G159" s="66"/>
      <c r="H159" s="67"/>
      <c r="I159" s="67"/>
      <c r="J159" s="67"/>
      <c r="K159" s="67"/>
      <c r="L159" s="35"/>
      <c r="M159" s="35"/>
      <c r="N159" s="141"/>
    </row>
    <row r="160" spans="1:15">
      <c r="A160" s="175"/>
      <c r="B160" s="175"/>
      <c r="C160" s="175"/>
      <c r="D160" s="175"/>
      <c r="E160" s="175"/>
      <c r="F160" s="175"/>
      <c r="G160" s="35"/>
      <c r="H160" s="141"/>
      <c r="I160" s="141"/>
      <c r="J160" s="141"/>
      <c r="K160" s="141"/>
      <c r="L160" s="35"/>
      <c r="M160" s="35"/>
      <c r="N160" s="141"/>
    </row>
    <row r="161" spans="1:14">
      <c r="A161" s="141"/>
      <c r="B161" s="35"/>
      <c r="C161" s="35"/>
      <c r="D161" s="35"/>
      <c r="G161" s="35"/>
      <c r="H161" s="35"/>
      <c r="I161" s="35"/>
      <c r="J161" s="35"/>
      <c r="K161" s="35"/>
      <c r="L161" s="35"/>
      <c r="M161" s="35"/>
      <c r="N161" s="35"/>
    </row>
    <row r="162" spans="1:14">
      <c r="A162" s="141"/>
      <c r="B162" s="35"/>
      <c r="C162" s="35"/>
      <c r="D162" s="35"/>
      <c r="G162" s="35"/>
      <c r="H162" s="35"/>
      <c r="I162" s="35"/>
      <c r="J162" s="35"/>
      <c r="K162" s="35"/>
      <c r="L162" s="35"/>
      <c r="M162" s="35"/>
      <c r="N162" s="35"/>
    </row>
    <row r="163" spans="1:14">
      <c r="A163" s="141"/>
      <c r="B163" s="35"/>
      <c r="C163" s="35"/>
      <c r="D163" s="35"/>
      <c r="G163" s="35"/>
      <c r="H163" s="35"/>
      <c r="I163" s="35"/>
      <c r="J163" s="35"/>
      <c r="K163" s="35"/>
      <c r="L163" s="35"/>
      <c r="M163" s="35"/>
      <c r="N163" s="35"/>
    </row>
    <row r="164" spans="1:14">
      <c r="A164" s="141"/>
      <c r="B164" s="35"/>
      <c r="C164" s="35"/>
      <c r="D164" s="35"/>
      <c r="G164" s="35"/>
      <c r="H164" s="35"/>
      <c r="I164" s="35"/>
      <c r="J164" s="35"/>
      <c r="K164" s="35"/>
      <c r="L164" s="35"/>
      <c r="M164" s="35"/>
      <c r="N164" s="35"/>
    </row>
    <row r="165" spans="1:14">
      <c r="A165" s="141"/>
      <c r="B165" s="35"/>
      <c r="C165" s="35"/>
      <c r="D165" s="35"/>
      <c r="G165" s="35"/>
      <c r="H165" s="35"/>
      <c r="I165" s="35"/>
      <c r="J165" s="35"/>
      <c r="K165" s="35"/>
      <c r="L165" s="35"/>
      <c r="M165" s="35"/>
      <c r="N165" s="35"/>
    </row>
    <row r="166" spans="1:14">
      <c r="A166" s="141"/>
      <c r="B166" s="35"/>
      <c r="C166" s="35"/>
      <c r="D166" s="35"/>
      <c r="G166" s="35"/>
      <c r="H166" s="35"/>
      <c r="I166" s="35"/>
      <c r="J166" s="35"/>
      <c r="K166" s="35"/>
      <c r="L166" s="35"/>
      <c r="M166" s="35"/>
      <c r="N166" s="35"/>
    </row>
    <row r="167" spans="1:14">
      <c r="A167" s="141"/>
      <c r="B167" s="35"/>
      <c r="C167" s="35"/>
      <c r="D167" s="35"/>
      <c r="G167" s="35"/>
      <c r="H167" s="35"/>
      <c r="I167" s="35"/>
      <c r="J167" s="35"/>
      <c r="K167" s="35"/>
      <c r="L167" s="35"/>
      <c r="M167" s="35"/>
      <c r="N167" s="35"/>
    </row>
    <row r="168" spans="1:14">
      <c r="A168" s="141"/>
      <c r="B168" s="35"/>
      <c r="C168" s="35"/>
      <c r="D168" s="35"/>
      <c r="G168" s="35"/>
      <c r="H168" s="35"/>
      <c r="I168" s="35"/>
      <c r="J168" s="35"/>
      <c r="K168" s="35"/>
      <c r="L168" s="35"/>
      <c r="M168" s="35"/>
      <c r="N168" s="35"/>
    </row>
    <row r="169" spans="1:14">
      <c r="A169" s="141"/>
      <c r="B169" s="35"/>
      <c r="C169" s="35"/>
      <c r="D169" s="35"/>
      <c r="G169" s="35"/>
      <c r="H169" s="35"/>
      <c r="I169" s="35"/>
      <c r="J169" s="35"/>
      <c r="K169" s="35"/>
      <c r="L169" s="35"/>
      <c r="M169" s="35"/>
      <c r="N169" s="35"/>
    </row>
    <row r="170" spans="1:14">
      <c r="A170" s="141"/>
      <c r="B170" s="35"/>
      <c r="C170" s="35"/>
      <c r="D170" s="35"/>
      <c r="G170" s="35"/>
      <c r="H170" s="35"/>
      <c r="I170" s="35"/>
      <c r="J170" s="35"/>
      <c r="K170" s="35"/>
      <c r="L170" s="35"/>
      <c r="M170" s="35"/>
      <c r="N170" s="35"/>
    </row>
    <row r="171" spans="1:14">
      <c r="A171" s="141"/>
      <c r="B171" s="35"/>
      <c r="C171" s="35"/>
      <c r="D171" s="35"/>
      <c r="G171" s="35"/>
      <c r="H171" s="35"/>
      <c r="I171" s="35"/>
      <c r="J171" s="35"/>
      <c r="K171" s="35"/>
      <c r="L171" s="35"/>
      <c r="M171" s="35"/>
      <c r="N171" s="35"/>
    </row>
    <row r="172" spans="1:14">
      <c r="A172" s="141"/>
      <c r="B172" s="35"/>
      <c r="C172" s="35"/>
      <c r="D172" s="35"/>
      <c r="G172" s="35"/>
      <c r="H172" s="35"/>
      <c r="I172" s="35"/>
      <c r="J172" s="35"/>
      <c r="K172" s="35"/>
      <c r="L172" s="35"/>
      <c r="M172" s="35"/>
      <c r="N172" s="35"/>
    </row>
    <row r="173" spans="1:14">
      <c r="A173" s="141"/>
      <c r="B173" s="35"/>
      <c r="C173" s="35"/>
      <c r="D173" s="35"/>
      <c r="G173" s="35"/>
      <c r="H173" s="35"/>
      <c r="I173" s="35"/>
      <c r="J173" s="35"/>
      <c r="K173" s="35"/>
      <c r="L173" s="35"/>
      <c r="M173" s="35"/>
      <c r="N173" s="35"/>
    </row>
    <row r="174" spans="1:14">
      <c r="A174" s="141"/>
      <c r="B174" s="35"/>
      <c r="C174" s="35"/>
      <c r="D174" s="35"/>
      <c r="G174" s="35"/>
      <c r="H174" s="35"/>
      <c r="I174" s="35"/>
      <c r="J174" s="35"/>
      <c r="K174" s="35"/>
      <c r="L174" s="35"/>
      <c r="M174" s="35"/>
      <c r="N174" s="35"/>
    </row>
    <row r="175" spans="1:14">
      <c r="A175" s="141"/>
      <c r="B175" s="35"/>
      <c r="C175" s="35"/>
      <c r="D175" s="35"/>
      <c r="G175" s="35"/>
      <c r="H175" s="35"/>
      <c r="I175" s="35"/>
      <c r="J175" s="35"/>
      <c r="K175" s="35"/>
      <c r="L175" s="35"/>
      <c r="M175" s="35"/>
      <c r="N175" s="35"/>
    </row>
    <row r="176" spans="1:14">
      <c r="A176" s="141"/>
      <c r="B176" s="35"/>
      <c r="C176" s="35"/>
      <c r="D176" s="35"/>
      <c r="G176" s="35"/>
      <c r="H176" s="35"/>
      <c r="I176" s="35"/>
      <c r="J176" s="35"/>
      <c r="K176" s="35"/>
      <c r="L176" s="35"/>
      <c r="M176" s="35"/>
      <c r="N176" s="35"/>
    </row>
    <row r="177" spans="1:14">
      <c r="A177" s="141"/>
      <c r="B177" s="35"/>
      <c r="C177" s="35"/>
      <c r="D177" s="35"/>
      <c r="G177" s="35"/>
      <c r="H177" s="35"/>
      <c r="I177" s="35"/>
      <c r="J177" s="35"/>
      <c r="K177" s="35"/>
      <c r="L177" s="35"/>
      <c r="M177" s="35"/>
      <c r="N177" s="35"/>
    </row>
    <row r="178" spans="1:14">
      <c r="A178" s="141"/>
      <c r="B178" s="35"/>
      <c r="C178" s="35"/>
      <c r="D178" s="35"/>
      <c r="G178" s="35"/>
      <c r="H178" s="35"/>
      <c r="I178" s="35"/>
      <c r="J178" s="35"/>
      <c r="K178" s="35"/>
      <c r="L178" s="35"/>
      <c r="M178" s="35"/>
      <c r="N178" s="35"/>
    </row>
    <row r="179" spans="1:14">
      <c r="A179" s="141"/>
      <c r="B179" s="35"/>
      <c r="C179" s="35"/>
      <c r="D179" s="35"/>
      <c r="G179" s="35"/>
      <c r="H179" s="35"/>
      <c r="I179" s="35"/>
      <c r="J179" s="35"/>
      <c r="K179" s="35"/>
      <c r="L179" s="35"/>
      <c r="M179" s="35"/>
      <c r="N179" s="35"/>
    </row>
    <row r="180" spans="1:14">
      <c r="A180" s="141"/>
      <c r="B180" s="35"/>
      <c r="C180" s="35"/>
      <c r="D180" s="35"/>
      <c r="G180" s="35"/>
      <c r="H180" s="35"/>
      <c r="I180" s="35"/>
      <c r="J180" s="35"/>
      <c r="K180" s="35"/>
      <c r="L180" s="35"/>
      <c r="M180" s="35"/>
      <c r="N180" s="35"/>
    </row>
    <row r="181" spans="1:14">
      <c r="A181" s="141"/>
      <c r="B181" s="35"/>
      <c r="C181" s="35"/>
      <c r="D181" s="35"/>
      <c r="G181" s="35"/>
      <c r="H181" s="35"/>
      <c r="I181" s="35"/>
      <c r="J181" s="35"/>
      <c r="K181" s="35"/>
      <c r="L181" s="35"/>
      <c r="M181" s="35"/>
      <c r="N181" s="35"/>
    </row>
    <row r="182" spans="1:14">
      <c r="A182" s="141"/>
      <c r="B182" s="35"/>
      <c r="C182" s="35"/>
      <c r="D182" s="35"/>
      <c r="G182" s="35"/>
      <c r="H182" s="35"/>
      <c r="I182" s="35"/>
      <c r="J182" s="35"/>
      <c r="K182" s="35"/>
      <c r="L182" s="35"/>
      <c r="M182" s="35"/>
      <c r="N182" s="35"/>
    </row>
    <row r="183" spans="1:14">
      <c r="A183" s="141"/>
      <c r="B183" s="35"/>
      <c r="C183" s="35"/>
      <c r="D183" s="35"/>
      <c r="G183" s="35"/>
      <c r="H183" s="35"/>
      <c r="I183" s="35"/>
      <c r="J183" s="35"/>
      <c r="K183" s="35"/>
      <c r="L183" s="35"/>
      <c r="M183" s="35"/>
      <c r="N183" s="35"/>
    </row>
    <row r="184" spans="1:14">
      <c r="A184" s="141"/>
      <c r="B184" s="35"/>
      <c r="C184" s="35"/>
      <c r="D184" s="35"/>
      <c r="G184" s="35"/>
      <c r="H184" s="35"/>
      <c r="I184" s="35"/>
      <c r="J184" s="35"/>
      <c r="K184" s="35"/>
      <c r="L184" s="35"/>
      <c r="M184" s="35"/>
      <c r="N184" s="35"/>
    </row>
    <row r="185" spans="1:14">
      <c r="A185" s="141"/>
      <c r="B185" s="35"/>
      <c r="C185" s="35"/>
      <c r="D185" s="35"/>
      <c r="G185" s="35"/>
      <c r="H185" s="35"/>
      <c r="I185" s="35"/>
      <c r="J185" s="35"/>
      <c r="K185" s="35"/>
      <c r="L185" s="35"/>
      <c r="M185" s="35"/>
      <c r="N185" s="35"/>
    </row>
    <row r="186" spans="1:14">
      <c r="A186" s="141"/>
      <c r="B186" s="35"/>
      <c r="C186" s="35"/>
      <c r="D186" s="35"/>
      <c r="G186" s="35"/>
      <c r="H186" s="35"/>
      <c r="I186" s="35"/>
      <c r="J186" s="35"/>
      <c r="K186" s="35"/>
      <c r="L186" s="35"/>
      <c r="M186" s="35"/>
      <c r="N186" s="35"/>
    </row>
    <row r="187" spans="1:14">
      <c r="A187" s="105"/>
      <c r="B187" s="35"/>
      <c r="C187" s="35"/>
      <c r="D187" s="35"/>
      <c r="G187" s="35"/>
      <c r="H187" s="35"/>
      <c r="I187" s="35"/>
      <c r="J187" s="35"/>
      <c r="K187" s="35"/>
      <c r="L187" s="35"/>
      <c r="M187" s="35"/>
    </row>
    <row r="188" spans="1:14">
      <c r="A188" s="105"/>
      <c r="B188" s="35"/>
      <c r="C188" s="35"/>
      <c r="D188" s="35"/>
      <c r="G188" s="35"/>
      <c r="H188" s="35"/>
      <c r="I188" s="35"/>
      <c r="J188" s="35"/>
      <c r="K188" s="35"/>
      <c r="L188" s="35"/>
      <c r="M188" s="35"/>
    </row>
    <row r="189" spans="1:14">
      <c r="A189" s="63"/>
      <c r="B189" s="35"/>
      <c r="C189" s="35"/>
      <c r="D189" s="35"/>
      <c r="G189" s="35"/>
      <c r="H189" s="35"/>
      <c r="I189" s="35"/>
      <c r="J189" s="35"/>
      <c r="K189" s="35"/>
      <c r="L189" s="35"/>
      <c r="M189" s="35"/>
    </row>
    <row r="190" spans="1:14">
      <c r="A190" s="63"/>
      <c r="B190" s="35"/>
      <c r="C190" s="35"/>
      <c r="D190" s="35"/>
      <c r="G190" s="35"/>
      <c r="H190" s="35"/>
      <c r="I190" s="35"/>
      <c r="J190" s="35"/>
      <c r="K190" s="35"/>
      <c r="L190" s="35"/>
      <c r="M190" s="35"/>
    </row>
    <row r="191" spans="1:14">
      <c r="A191" s="63"/>
      <c r="B191" s="35"/>
      <c r="C191" s="35"/>
      <c r="D191" s="35"/>
      <c r="G191" s="35"/>
      <c r="H191" s="35"/>
      <c r="I191" s="35"/>
      <c r="J191" s="35"/>
      <c r="K191" s="35"/>
      <c r="L191" s="35"/>
      <c r="M191" s="35"/>
    </row>
    <row r="192" spans="1:14">
      <c r="A192" s="63"/>
      <c r="B192" s="35"/>
      <c r="C192" s="35"/>
      <c r="D192" s="35"/>
      <c r="G192" s="35"/>
      <c r="H192" s="35"/>
      <c r="I192" s="35"/>
      <c r="J192" s="35"/>
      <c r="K192" s="35"/>
      <c r="L192" s="35"/>
      <c r="M192" s="35"/>
    </row>
    <row r="193" spans="1:13">
      <c r="A193" s="63"/>
      <c r="B193" s="35"/>
      <c r="C193" s="35"/>
      <c r="D193" s="35"/>
      <c r="G193" s="35"/>
      <c r="H193" s="35"/>
      <c r="I193" s="35"/>
      <c r="J193" s="35"/>
      <c r="K193" s="35"/>
      <c r="L193" s="35"/>
      <c r="M193" s="35"/>
    </row>
    <row r="194" spans="1:13">
      <c r="A194" s="63"/>
      <c r="B194" s="35"/>
      <c r="C194" s="35"/>
      <c r="D194" s="35"/>
      <c r="G194" s="35"/>
      <c r="H194" s="35"/>
      <c r="I194" s="35"/>
      <c r="J194" s="35"/>
      <c r="K194" s="35"/>
      <c r="L194" s="35"/>
      <c r="M194" s="35"/>
    </row>
    <row r="195" spans="1:13">
      <c r="A195" s="63"/>
      <c r="B195" s="35"/>
      <c r="C195" s="35"/>
      <c r="D195" s="35"/>
      <c r="G195" s="35"/>
      <c r="H195" s="35"/>
      <c r="I195" s="35"/>
      <c r="J195" s="35"/>
      <c r="K195" s="35"/>
      <c r="L195" s="35"/>
      <c r="M195" s="35"/>
    </row>
    <row r="196" spans="1:13">
      <c r="A196" s="63"/>
      <c r="B196" s="35"/>
      <c r="C196" s="35"/>
      <c r="D196" s="35"/>
      <c r="G196" s="35"/>
      <c r="H196" s="35"/>
      <c r="I196" s="35"/>
      <c r="J196" s="35"/>
      <c r="K196" s="35"/>
      <c r="L196" s="35"/>
      <c r="M196" s="35"/>
    </row>
    <row r="197" spans="1:13">
      <c r="A197" s="63"/>
      <c r="B197" s="35"/>
      <c r="C197" s="35"/>
      <c r="D197" s="35"/>
      <c r="G197" s="35"/>
      <c r="H197" s="35"/>
      <c r="I197" s="35"/>
      <c r="J197" s="35"/>
      <c r="K197" s="35"/>
      <c r="L197" s="35"/>
      <c r="M197" s="35"/>
    </row>
    <row r="198" spans="1:13">
      <c r="A198" s="63"/>
      <c r="B198" s="35"/>
      <c r="C198" s="35"/>
      <c r="D198" s="35"/>
      <c r="G198" s="35"/>
      <c r="H198" s="35"/>
      <c r="I198" s="35"/>
      <c r="J198" s="35"/>
      <c r="K198" s="35"/>
      <c r="L198" s="35"/>
      <c r="M198" s="35"/>
    </row>
    <row r="199" spans="1:13">
      <c r="A199" s="63"/>
      <c r="B199" s="35"/>
      <c r="C199" s="35"/>
      <c r="D199" s="35"/>
      <c r="G199" s="35"/>
      <c r="H199" s="35"/>
      <c r="I199" s="35"/>
      <c r="J199" s="35"/>
      <c r="K199" s="35"/>
      <c r="L199" s="35"/>
      <c r="M199" s="35"/>
    </row>
    <row r="200" spans="1:13">
      <c r="A200" s="63"/>
      <c r="B200" s="35"/>
      <c r="C200" s="35"/>
      <c r="D200" s="35"/>
      <c r="G200" s="35"/>
      <c r="H200" s="35"/>
      <c r="I200" s="35"/>
      <c r="J200" s="35"/>
      <c r="K200" s="35"/>
      <c r="L200" s="35"/>
      <c r="M200" s="35"/>
    </row>
    <row r="201" spans="1:13">
      <c r="A201" s="63"/>
      <c r="B201" s="35"/>
      <c r="C201" s="35"/>
      <c r="D201" s="35"/>
      <c r="G201" s="35"/>
      <c r="H201" s="35"/>
      <c r="I201" s="35"/>
      <c r="J201" s="35"/>
      <c r="K201" s="35"/>
      <c r="L201" s="35"/>
      <c r="M201" s="35"/>
    </row>
  </sheetData>
  <mergeCells count="41">
    <mergeCell ref="A157:F160"/>
    <mergeCell ref="A154:M155"/>
    <mergeCell ref="B156:C156"/>
    <mergeCell ref="I8:I9"/>
    <mergeCell ref="A21:B21"/>
    <mergeCell ref="A5:A9"/>
    <mergeCell ref="A11:B11"/>
    <mergeCell ref="A20:B20"/>
    <mergeCell ref="D8:G8"/>
    <mergeCell ref="C8:C9"/>
    <mergeCell ref="H5:I7"/>
    <mergeCell ref="H55:H57"/>
    <mergeCell ref="I55:I57"/>
    <mergeCell ref="H66:H69"/>
    <mergeCell ref="I66:I69"/>
    <mergeCell ref="H76:H83"/>
    <mergeCell ref="A2:O2"/>
    <mergeCell ref="A3:O3"/>
    <mergeCell ref="N6:O7"/>
    <mergeCell ref="C5:G7"/>
    <mergeCell ref="B5:B9"/>
    <mergeCell ref="C4:O4"/>
    <mergeCell ref="M8:M9"/>
    <mergeCell ref="L6:M7"/>
    <mergeCell ref="J5:O5"/>
    <mergeCell ref="J6:K7"/>
    <mergeCell ref="O8:O9"/>
    <mergeCell ref="K8:K9"/>
    <mergeCell ref="N8:N9"/>
    <mergeCell ref="J8:J9"/>
    <mergeCell ref="L8:L9"/>
    <mergeCell ref="H8:H9"/>
    <mergeCell ref="H123:H126"/>
    <mergeCell ref="I123:I126"/>
    <mergeCell ref="H136:H137"/>
    <mergeCell ref="I136:I137"/>
    <mergeCell ref="I76:I83"/>
    <mergeCell ref="H96:H97"/>
    <mergeCell ref="I96:I97"/>
    <mergeCell ref="H109:H111"/>
    <mergeCell ref="I109:I111"/>
  </mergeCells>
  <phoneticPr fontId="8" type="noConversion"/>
  <printOptions horizontalCentered="1"/>
  <pageMargins left="0.7" right="0.7" top="0.75" bottom="0.75" header="0.3" footer="0.3"/>
  <pageSetup paperSize="9" scale="3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Б.Караб. МР,общая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cp:lastPrinted>2024-03-04T06:01:35Z</cp:lastPrinted>
  <dcterms:created xsi:type="dcterms:W3CDTF">2020-08-01T10:58:43Z</dcterms:created>
  <dcterms:modified xsi:type="dcterms:W3CDTF">2024-03-04T06:02:45Z</dcterms:modified>
</cp:coreProperties>
</file>